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20F0290-1AD5-47B6-A244-E58FFE2F6DB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1" r:id="rId1"/>
    <sheet name="Račun prihoda i rashoda " sheetId="12" r:id="rId2"/>
    <sheet name="Prihodi i rashodi izvorima" sheetId="19" r:id="rId3"/>
    <sheet name="Rashodi prema funkcijskoj" sheetId="14" r:id="rId4"/>
    <sheet name="Posebni dio" sheetId="20" r:id="rId5"/>
    <sheet name="Račun financiranja" sheetId="6" state="hidden" r:id="rId6"/>
    <sheet name="Račun fin prema izvorima f" sheetId="10" state="hidden" r:id="rId7"/>
  </sheets>
  <definedNames>
    <definedName name="_xlnm.Print_Area" localSheetId="2">'Prihodi i rashodi izvorima'!$A$1:$F$32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20" l="1"/>
  <c r="E72" i="20"/>
  <c r="E71" i="20"/>
  <c r="E68" i="20"/>
  <c r="E67" i="20"/>
  <c r="E66" i="20"/>
  <c r="E65" i="20"/>
  <c r="E61" i="20"/>
  <c r="E60" i="20"/>
  <c r="E59" i="20"/>
  <c r="E57" i="20"/>
  <c r="E56" i="20"/>
  <c r="E55" i="20"/>
  <c r="E53" i="20"/>
  <c r="E52" i="20"/>
  <c r="E51" i="20"/>
  <c r="E50" i="20"/>
  <c r="E49" i="20"/>
  <c r="E48" i="20"/>
  <c r="E47" i="20"/>
  <c r="E46" i="20"/>
  <c r="E45" i="20"/>
  <c r="E43" i="20"/>
  <c r="E42" i="20"/>
  <c r="E41" i="20"/>
  <c r="E40" i="20"/>
  <c r="E39" i="20"/>
  <c r="E36" i="20"/>
  <c r="E35" i="20"/>
  <c r="E34" i="20"/>
  <c r="E33" i="20"/>
  <c r="E32" i="20"/>
  <c r="E31" i="20"/>
  <c r="E30" i="20"/>
  <c r="E29" i="20"/>
  <c r="E27" i="20"/>
  <c r="E26" i="20"/>
  <c r="E25" i="20"/>
  <c r="E24" i="20"/>
  <c r="E22" i="20"/>
  <c r="E21" i="20"/>
  <c r="E20" i="20"/>
  <c r="E19" i="20"/>
  <c r="E18" i="20"/>
  <c r="E17" i="20"/>
  <c r="E15" i="20"/>
  <c r="E11" i="20"/>
  <c r="E10" i="20"/>
  <c r="E9" i="20"/>
  <c r="E8" i="20"/>
  <c r="E7" i="20"/>
  <c r="E6" i="20"/>
  <c r="E5" i="20"/>
  <c r="E4" i="20"/>
  <c r="E3" i="20"/>
  <c r="D18" i="19"/>
  <c r="D32" i="19"/>
  <c r="D6" i="19"/>
  <c r="E16" i="19"/>
  <c r="F12" i="19"/>
  <c r="F13" i="19"/>
  <c r="F14" i="19"/>
  <c r="F15" i="19"/>
  <c r="C94" i="12"/>
  <c r="E8" i="19"/>
  <c r="F8" i="19"/>
  <c r="E9" i="19"/>
  <c r="F9" i="19"/>
  <c r="E10" i="19"/>
  <c r="F10" i="19"/>
  <c r="C32" i="12"/>
  <c r="C85" i="12"/>
  <c r="C84" i="12" s="1"/>
  <c r="C33" i="12"/>
  <c r="C66" i="12"/>
  <c r="C42" i="12" s="1"/>
  <c r="C54" i="12"/>
  <c r="C47" i="12"/>
  <c r="C43" i="12"/>
  <c r="C73" i="12"/>
  <c r="D74" i="12"/>
  <c r="C74" i="12"/>
  <c r="B74" i="12"/>
  <c r="D43" i="12"/>
  <c r="D42" i="12" s="1"/>
  <c r="D32" i="12" s="1"/>
  <c r="D86" i="12"/>
  <c r="D85" i="12" s="1"/>
  <c r="D84" i="12" s="1"/>
  <c r="B86" i="12"/>
  <c r="C92" i="12"/>
  <c r="D92" i="12"/>
  <c r="B92" i="12"/>
  <c r="B42" i="12"/>
  <c r="B73" i="12"/>
  <c r="D66" i="12"/>
  <c r="B66" i="12"/>
  <c r="D54" i="12"/>
  <c r="B54" i="12"/>
  <c r="D47" i="12"/>
  <c r="B47" i="12"/>
  <c r="B43" i="12"/>
  <c r="F67" i="12"/>
  <c r="E67" i="12"/>
  <c r="B23" i="12"/>
  <c r="B6" i="12" s="1"/>
  <c r="B31" i="12" s="1"/>
  <c r="D6" i="12"/>
  <c r="D31" i="12" s="1"/>
  <c r="D94" i="12" l="1"/>
  <c r="B32" i="12"/>
  <c r="B85" i="12"/>
  <c r="B84" i="12" s="1"/>
  <c r="B94" i="12" s="1"/>
  <c r="E11" i="12"/>
  <c r="D12" i="11" l="1"/>
  <c r="D13" i="11" s="1"/>
  <c r="F13" i="11" l="1"/>
  <c r="B6" i="19"/>
  <c r="C6" i="19"/>
  <c r="C17" i="19" s="1"/>
  <c r="E7" i="19"/>
  <c r="F7" i="19"/>
  <c r="E11" i="19"/>
  <c r="F11" i="19"/>
  <c r="E12" i="19"/>
  <c r="E13" i="19"/>
  <c r="E14" i="19"/>
  <c r="E15" i="19"/>
  <c r="B18" i="19"/>
  <c r="C18" i="19"/>
  <c r="E19" i="19"/>
  <c r="F19" i="19"/>
  <c r="F20" i="19"/>
  <c r="E22" i="19"/>
  <c r="F22" i="19"/>
  <c r="E23" i="19"/>
  <c r="F23" i="19"/>
  <c r="E24" i="19"/>
  <c r="F24" i="19"/>
  <c r="E25" i="19"/>
  <c r="F25" i="19"/>
  <c r="E26" i="19"/>
  <c r="F26" i="19"/>
  <c r="B27" i="19"/>
  <c r="C27" i="19"/>
  <c r="D27" i="19"/>
  <c r="E28" i="19"/>
  <c r="E29" i="19"/>
  <c r="F29" i="19"/>
  <c r="E30" i="19"/>
  <c r="F30" i="19"/>
  <c r="E31" i="19"/>
  <c r="F31" i="19"/>
  <c r="E27" i="19" l="1"/>
  <c r="F27" i="19"/>
  <c r="E18" i="19"/>
  <c r="C32" i="19"/>
  <c r="F18" i="19"/>
  <c r="F6" i="19"/>
  <c r="D17" i="19"/>
  <c r="F17" i="19" s="1"/>
  <c r="E6" i="19"/>
  <c r="B17" i="19"/>
  <c r="B32" i="19"/>
  <c r="E17" i="19" l="1"/>
  <c r="F32" i="19"/>
  <c r="E32" i="19"/>
  <c r="E65" i="12" l="1"/>
  <c r="E64" i="12"/>
  <c r="E57" i="12"/>
  <c r="C24" i="12"/>
  <c r="C23" i="12" s="1"/>
  <c r="C6" i="12" s="1"/>
  <c r="C31" i="12" s="1"/>
  <c r="F8" i="14" l="1"/>
  <c r="E8" i="14"/>
  <c r="F7" i="14"/>
  <c r="E7" i="14"/>
  <c r="F7" i="12"/>
  <c r="E7" i="12"/>
  <c r="F8" i="12"/>
  <c r="E9" i="12"/>
  <c r="F9" i="12"/>
  <c r="E10" i="12"/>
  <c r="F10" i="12"/>
  <c r="E12" i="12"/>
  <c r="E13" i="12"/>
  <c r="F14" i="12"/>
  <c r="F15" i="12"/>
  <c r="F16" i="12"/>
  <c r="F17" i="12"/>
  <c r="E17" i="12"/>
  <c r="F18" i="12"/>
  <c r="F19" i="12"/>
  <c r="E20" i="12"/>
  <c r="E22" i="12"/>
  <c r="E24" i="12"/>
  <c r="F25" i="12"/>
  <c r="E25" i="12"/>
  <c r="E26" i="12"/>
  <c r="F26" i="12"/>
  <c r="E27" i="12"/>
  <c r="E28" i="12"/>
  <c r="E29" i="12"/>
  <c r="E30" i="12"/>
  <c r="E32" i="12"/>
  <c r="F32" i="12"/>
  <c r="E33" i="12"/>
  <c r="F33" i="12"/>
  <c r="E34" i="12"/>
  <c r="F34" i="12"/>
  <c r="E35" i="12"/>
  <c r="F35" i="12"/>
  <c r="E38" i="12"/>
  <c r="F38" i="12"/>
  <c r="E39" i="12"/>
  <c r="F39" i="12"/>
  <c r="E40" i="12"/>
  <c r="F40" i="12"/>
  <c r="E41" i="12"/>
  <c r="F41" i="12"/>
  <c r="E42" i="12"/>
  <c r="F42" i="12"/>
  <c r="E43" i="12"/>
  <c r="F43" i="12"/>
  <c r="E44" i="12"/>
  <c r="E45" i="12"/>
  <c r="F45" i="12"/>
  <c r="E46" i="12"/>
  <c r="F46" i="12"/>
  <c r="E47" i="12"/>
  <c r="F47" i="12"/>
  <c r="E48" i="12"/>
  <c r="F48" i="12"/>
  <c r="E49" i="12"/>
  <c r="F49" i="12"/>
  <c r="E50" i="12"/>
  <c r="F50" i="12"/>
  <c r="E51" i="12"/>
  <c r="F51" i="12"/>
  <c r="E52" i="12"/>
  <c r="F52" i="12"/>
  <c r="E53" i="12"/>
  <c r="F53" i="12"/>
  <c r="E54" i="12"/>
  <c r="F54" i="12"/>
  <c r="E55" i="12"/>
  <c r="F55" i="12"/>
  <c r="E56" i="12"/>
  <c r="F56" i="12"/>
  <c r="E58" i="12"/>
  <c r="F58" i="12"/>
  <c r="E60" i="12"/>
  <c r="F60" i="12"/>
  <c r="E61" i="12"/>
  <c r="F61" i="12"/>
  <c r="E62" i="12"/>
  <c r="F62" i="12"/>
  <c r="E63" i="12"/>
  <c r="F63" i="12"/>
  <c r="F64" i="12"/>
  <c r="F65" i="12"/>
  <c r="E66" i="12"/>
  <c r="F66" i="12"/>
  <c r="F68" i="12"/>
  <c r="F69" i="12"/>
  <c r="E71" i="12"/>
  <c r="E73" i="12"/>
  <c r="F73" i="12"/>
  <c r="E74" i="12"/>
  <c r="F74" i="12"/>
  <c r="E75" i="12"/>
  <c r="F75" i="12"/>
  <c r="E77" i="12"/>
  <c r="F77" i="12"/>
  <c r="E78" i="12"/>
  <c r="F78" i="12"/>
  <c r="E79" i="12"/>
  <c r="F79" i="12"/>
  <c r="E80" i="12"/>
  <c r="F80" i="12"/>
  <c r="E81" i="12"/>
  <c r="F81" i="12"/>
  <c r="E82" i="12"/>
  <c r="F82" i="12"/>
  <c r="E83" i="12"/>
  <c r="F83" i="12"/>
  <c r="E84" i="12"/>
  <c r="F84" i="12"/>
  <c r="E85" i="12"/>
  <c r="F85" i="12"/>
  <c r="E86" i="12"/>
  <c r="F86" i="12"/>
  <c r="E87" i="12"/>
  <c r="F90" i="12"/>
  <c r="E91" i="12"/>
  <c r="F91" i="12"/>
  <c r="E92" i="12"/>
  <c r="E93" i="12"/>
  <c r="E94" i="12"/>
  <c r="F94" i="12"/>
  <c r="F24" i="12" l="1"/>
  <c r="F23" i="12"/>
  <c r="E8" i="12"/>
  <c r="E23" i="12" l="1"/>
  <c r="G14" i="11" l="1"/>
  <c r="F14" i="11"/>
  <c r="G13" i="11"/>
  <c r="E12" i="11" l="1"/>
  <c r="G10" i="11"/>
  <c r="F31" i="12" l="1"/>
  <c r="E31" i="12"/>
  <c r="F6" i="12"/>
  <c r="E6" i="12"/>
  <c r="G12" i="11"/>
  <c r="D6" i="14"/>
  <c r="C6" i="14"/>
  <c r="B6" i="14"/>
  <c r="E6" i="14" s="1"/>
  <c r="D15" i="11"/>
  <c r="E15" i="11"/>
  <c r="F15" i="11" s="1"/>
  <c r="C15" i="11"/>
  <c r="F6" i="14" l="1"/>
  <c r="C12" i="11"/>
  <c r="F10" i="11"/>
  <c r="G15" i="11"/>
  <c r="E16" i="11"/>
  <c r="F12" i="11" l="1"/>
</calcChain>
</file>

<file path=xl/sharedStrings.xml><?xml version="1.0" encoding="utf-8"?>
<sst xmlns="http://schemas.openxmlformats.org/spreadsheetml/2006/main" count="310" uniqueCount="238">
  <si>
    <t>BROJČANA OZNAKA I NAZIV</t>
  </si>
  <si>
    <t>Primici od financijske imovine i zaduživanja</t>
  </si>
  <si>
    <t>Izdaci za financijsku imovinu i otplate zajmova</t>
  </si>
  <si>
    <t>I. OPĆI DIO</t>
  </si>
  <si>
    <t>Primici od zaduživanja</t>
  </si>
  <si>
    <t>Izdaci za otplatu glavnice primljenih kredita i zajmova</t>
  </si>
  <si>
    <t>…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</si>
  <si>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</si>
  <si>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</si>
  <si>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</si>
  <si>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</si>
  <si>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</si>
  <si>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</si>
  <si>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</si>
  <si>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</si>
  <si>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</si>
  <si>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6=5/2*100</t>
  </si>
  <si>
    <t>7=5/4*100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</si>
  <si>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</si>
  <si>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</si>
  <si>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</si>
  <si>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</si>
  <si>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</si>
  <si>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</si>
  <si>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</si>
  <si>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</si>
  <si>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</si>
  <si>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</si>
  <si>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INDEKS**</t>
  </si>
  <si>
    <t xml:space="preserve"> RAČUN FINANCIRANJA</t>
  </si>
  <si>
    <t>IZVORNI PLAN ILI REBALANS N.*</t>
  </si>
  <si>
    <t>TEKUĆI PLAN N.*</t>
  </si>
  <si>
    <t xml:space="preserve">OSTVARENJE/IZVRŠENJE 
N. </t>
  </si>
  <si>
    <t xml:space="preserve">OSTVARENJE/IZVRŠENJE 
N-1. </t>
  </si>
  <si>
    <t>6 Prihodi poslovanja</t>
  </si>
  <si>
    <t>63 Pomoći iz inozemstva (darovnice) i od subjekata unutar opće države</t>
  </si>
  <si>
    <t>636 Tekuće pomoći pror.koris. iz proračuna koji im nije nadležan</t>
  </si>
  <si>
    <t>6361 Tekuće pomoći pror.korisnika iz proračuna koji im nije nadležan</t>
  </si>
  <si>
    <t>6362 Kapitalne pomoći prorač. korisnika iz proračuna koji im nije nadležan</t>
  </si>
  <si>
    <t>64 Prihodi od imovine</t>
  </si>
  <si>
    <t>641 Prihodi od financijske imovine</t>
  </si>
  <si>
    <t>6413 Kamate na oročena sredstva i depozite po viđenju</t>
  </si>
  <si>
    <t>65 Prihodi od upravnih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</si>
  <si>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</si>
  <si>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</si>
  <si>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</si>
  <si>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koje proračuni i proračunski korisnici ostvare obavljanjem poslova na tržištu (vlastiti prihodi)</t>
  </si>
  <si>
    <t>6615 Prihodi od pruženih usluga</t>
  </si>
  <si>
    <t>663 Donacije od pravnih i fizičkih osoba izvan općeg proračuna i povrat donacija po protestiranim jamstvima</t>
  </si>
  <si>
    <t>6632 Kapitalne donacije</t>
  </si>
  <si>
    <t>67 Prihodi od nadležnog proračuna  i od HZZO-a</t>
  </si>
  <si>
    <t>671 Prihodi iz nadležnog proračuna za fin.red. djelatnosti pro.kor.</t>
  </si>
  <si>
    <t>6711 Prihodi iz nadležnog proračuna za financiranje rashoda poslovanja</t>
  </si>
  <si>
    <t>6712Prihodi iz nadležnog proračuna za financiranje rashoda za nabavu nefinancijske imovine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</si>
  <si>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</si>
  <si>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</si>
  <si>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</si>
  <si>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</si>
  <si>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</si>
  <si>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</t>
  </si>
  <si>
    <t>3111 Plaće za redovan rad</t>
  </si>
  <si>
    <t>312 Ostali rashodi za zaposlene</t>
  </si>
  <si>
    <t>3121 Ostali rashodi za zaposlene</t>
  </si>
  <si>
    <t>313 Doprinosi na plaće</t>
  </si>
  <si>
    <t>3132 Doprinos za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</si>
  <si>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</si>
  <si>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</si>
  <si>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</si>
  <si>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</si>
  <si>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</si>
  <si>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</si>
  <si>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</si>
  <si>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</si>
  <si>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</si>
  <si>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</si>
  <si>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</si>
  <si>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</si>
  <si>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</si>
  <si>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</si>
  <si>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</si>
  <si>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</si>
  <si>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</si>
  <si>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</si>
  <si>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</si>
  <si>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</si>
  <si>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</si>
  <si>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</si>
  <si>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</si>
  <si>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</si>
  <si>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</si>
  <si>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</si>
  <si>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</si>
  <si>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</si>
  <si>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</si>
  <si>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</si>
  <si>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</si>
  <si>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</si>
  <si>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</si>
  <si>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</si>
  <si>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</si>
  <si>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</si>
  <si>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</si>
  <si>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</si>
  <si>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</si>
  <si>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</si>
  <si>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Izvor: 11 Opći prihodi i primici</t>
  </si>
  <si>
    <t>3 Rashodi poslovanja</t>
  </si>
  <si>
    <t>3113 Plaće za prekovremeni rad</t>
  </si>
  <si>
    <t>3114 Plaće za posebne uvjete rada</t>
  </si>
  <si>
    <t>3237 Intelektualne i osobne usluge</t>
  </si>
  <si>
    <t>4227 Uređaji, strojevi i oprema za ostale namjene</t>
  </si>
  <si>
    <t>6631 Tekuće donacije</t>
  </si>
  <si>
    <t>3235 Zakupnine i najamnine</t>
  </si>
  <si>
    <t>324 Naknade troškova osobama izvan radnog odnosa</t>
  </si>
  <si>
    <t>4222 Komunikacijska oprema</t>
  </si>
  <si>
    <t>RASHODI UKUPNO</t>
  </si>
  <si>
    <t>Razlika - višak/manjak</t>
  </si>
  <si>
    <t>Višak/manjak + Neto financiranje</t>
  </si>
  <si>
    <t>SAŽETAK  IZVRŠENJA PO  RAČUNU PRIHODA I RASHODA I RAČUNA FINANCIRANJA</t>
  </si>
  <si>
    <t>PRIHODI UKUPNO</t>
  </si>
  <si>
    <t>SVEUKUPNO PRIHODI</t>
  </si>
  <si>
    <t>3233 Usluge promidžbe i informiranja</t>
  </si>
  <si>
    <t>3241 Naknade troškova osobama izvan radnog odnosa</t>
  </si>
  <si>
    <t>4223 Oprema za održavanje i zaštitu</t>
  </si>
  <si>
    <t>SVEUKUPNO RASHODI</t>
  </si>
  <si>
    <t>IZVJEŠTAJ O PRIHODIMA I RASHODIMA PREMA EKONOMSKOJ KLASIFIKACIJI</t>
  </si>
  <si>
    <t>6=(4/3)</t>
  </si>
  <si>
    <t>Indeks</t>
  </si>
  <si>
    <t>5=(4/2)</t>
  </si>
  <si>
    <t>A.RAČUN PRIHODA I RASHODA</t>
  </si>
  <si>
    <t>B.RAČUN FINANCIRANJA</t>
  </si>
  <si>
    <t>8 Primici od finacijske imovine i zaduživanja</t>
  </si>
  <si>
    <t>5 Izdaci za financijsku imovinu i otplate zajmova</t>
  </si>
  <si>
    <t xml:space="preserve">Izvršenje 1.-12.2025. </t>
  </si>
  <si>
    <t>Tekući plan 2025.</t>
  </si>
  <si>
    <t xml:space="preserve">Izvršenje 1.-12.2024. </t>
  </si>
  <si>
    <t>Izvršenje 1.-12.2025.</t>
  </si>
  <si>
    <t>Izvor: 99 Višak / manjak prihoda proračunskih korisnika</t>
  </si>
  <si>
    <t>Brojčana oznaka i naziv</t>
  </si>
  <si>
    <t>Račun i opis računa</t>
  </si>
  <si>
    <t>Izvori i opis izvora</t>
  </si>
  <si>
    <t>Izvor: 35 Vlastiti prihodi proračunskih korisnika</t>
  </si>
  <si>
    <t>Izvor: 59 Pomoći iz državnog proračuna za plaće te ostale rashode za zaposlene</t>
  </si>
  <si>
    <t>Izvor: 65 Donacije i ostali namjenski prihodi proračunskih korisnika</t>
  </si>
  <si>
    <t>Izvor: 54 EU fondovi pomoći</t>
  </si>
  <si>
    <t>Izvor: 52 Namjenske tekuće pomoći</t>
  </si>
  <si>
    <t>Izvor: 41 Potpore za decentralizirane izdatke</t>
  </si>
  <si>
    <t>Izvor: 54 EU fondovi-pomoći</t>
  </si>
  <si>
    <t>FUNCIJA I OPIS FUNKCIJE</t>
  </si>
  <si>
    <t>UKUPNI RASHODI</t>
  </si>
  <si>
    <t xml:space="preserve"> </t>
  </si>
  <si>
    <t xml:space="preserve">       </t>
  </si>
  <si>
    <t>3291 Naknade za rad predstavničkih i izvršnih tijela</t>
  </si>
  <si>
    <t>4224 Medicinska i labaratorijska oprema</t>
  </si>
  <si>
    <t>423 Prijevozna sredstva</t>
  </si>
  <si>
    <t>4231 Prijevozna sredstva u cestovnom prometu</t>
  </si>
  <si>
    <t>Oznaka</t>
  </si>
  <si>
    <t>Izvršenje 1.-12.2024.</t>
  </si>
  <si>
    <t>Godišnji plan 2025.</t>
  </si>
  <si>
    <t>Indeks 3/2</t>
  </si>
  <si>
    <t>SVEUKUPNO RASHODI I IZDACI</t>
  </si>
  <si>
    <t>1019056 GRAD DUBROVNIK</t>
  </si>
  <si>
    <t>Razdjel: 8 UPRAVNI ODJEL ZA OBRAZOVANJE, ŠPORT, SOCIJALNU SKRB I CIVILNO DRUŠTVO</t>
  </si>
  <si>
    <t>31111 Plaće za zaposlene</t>
  </si>
  <si>
    <t>31212 Nagrade</t>
  </si>
  <si>
    <t>31213 Darovi</t>
  </si>
  <si>
    <t>31216 Regres za godišnji odmor</t>
  </si>
  <si>
    <t>31219 Ostali nenavedeni rashodi za zaposlene</t>
  </si>
  <si>
    <t>31321 Doprinosi za obvezno zdravstveno osiguranje</t>
  </si>
  <si>
    <t>32111 Dnevnice za službeni put u zemlji</t>
  </si>
  <si>
    <t>32113 Naknade za smještaj na službenom putu u zemlji</t>
  </si>
  <si>
    <t>32115 Naknade za prijevoz na službenom putu u zemlji</t>
  </si>
  <si>
    <t>32121 Naknade za prijevoz na posao i s posla</t>
  </si>
  <si>
    <t>32131 Seminari, savjetovanja i simpoziji</t>
  </si>
  <si>
    <t>32132 Tečajevi i stručni ispiti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</si>
  <si>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</si>
  <si>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</si>
  <si>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</si>
  <si>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</si>
  <si>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</si>
  <si>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32224 Namirnice</t>
  </si>
  <si>
    <t>32226 Lijekovi</t>
  </si>
  <si>
    <t>32229 Ostali materijal i sirovine</t>
  </si>
  <si>
    <t>32231 Električna energija</t>
  </si>
  <si>
    <t>32234 Motorni benzin i dizel gorivo</t>
  </si>
  <si>
    <t>32239 Ostali materijali za proizvodnju energije (ugljen, drva, teško ulje)</t>
  </si>
  <si>
    <t>32241 Materijal i dijelovi za tekuće i inveticijsko održavanje građevinskih objekata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</si>
  <si>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</si>
  <si>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</si>
  <si>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</si>
  <si>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</si>
  <si>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</si>
  <si>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</si>
  <si>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</si>
  <si>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32331 Elektronski mediji</t>
  </si>
  <si>
    <t>32339 Ostale usluge promidžbe i informiranja</t>
  </si>
  <si>
    <t>32341 Opskrba vodom</t>
  </si>
  <si>
    <t>32342 Iznošenje i odvoz smeća</t>
  </si>
  <si>
    <t>32343 Deratizacija i dezinsekcija</t>
  </si>
  <si>
    <t>32349 Ostale komunalne usluge</t>
  </si>
  <si>
    <t>32352 Najamnine za građevinske objekte</t>
  </si>
  <si>
    <t>32353 Najamnine za opremu</t>
  </si>
  <si>
    <t>32359 Ostale najamnine i zakupnine</t>
  </si>
  <si>
    <t>32361 Obvezni i preventivni zdravstveni pregledi zaposlenika</t>
  </si>
  <si>
    <t>32369 Ostale zdravstvene i veterinarske usluge</t>
  </si>
  <si>
    <t>32372 Ugovori o djelu</t>
  </si>
  <si>
    <t>32373 Usluge odvjetnika i pravnog savjetovanja</t>
  </si>
  <si>
    <t>32379 Ostale intelektualne usluge</t>
  </si>
  <si>
    <t>32389 Ostale računalne usluge</t>
  </si>
  <si>
    <t>32391 Grafičke i tiskarske usluge, usluge kopiranja i uvezivanja i slično</t>
  </si>
  <si>
    <t>32393 Uređenje prostora</t>
  </si>
  <si>
    <t>32394 Usluge pri registraciji prijevoznih sredstava</t>
  </si>
  <si>
    <t>32395 USluge ćišćenja, pranja i sl.</t>
  </si>
  <si>
    <t>32399 Ostale nespomenute usluge</t>
  </si>
  <si>
    <t>32911 Naknade članovima predstavničkih i izvršnih tijela i upravnih vijeća</t>
  </si>
  <si>
    <t>32921 Premije osiguranja prijevoznih sredstava</t>
  </si>
  <si>
    <t>32922 Premije osiguranja ostale imovine</t>
  </si>
  <si>
    <t>32923 Premije osiguranja zaposlenih</t>
  </si>
  <si>
    <t>32931 Reprezentacija</t>
  </si>
  <si>
    <t>32952 Sudske pristojbe</t>
  </si>
  <si>
    <t>32953 Javnobilježničke pristojbe</t>
  </si>
  <si>
    <t>32955 Novčana naknada poslodavca zbog nezapošljavanja osoba s invaliditetom</t>
  </si>
  <si>
    <t>34311 Usluge banaka</t>
  </si>
  <si>
    <t>34312 Usluge platnog prometa</t>
  </si>
  <si>
    <t>42211 Računala i računalna oprema</t>
  </si>
  <si>
    <t>42212 Uredski namještaj</t>
  </si>
  <si>
    <t>42219 Ostala uredska oprema</t>
  </si>
  <si>
    <t>42229 Ostala komunikacijska oprema</t>
  </si>
  <si>
    <t>42241 Medicinska oprema</t>
  </si>
  <si>
    <t>42271 Uređaji</t>
  </si>
  <si>
    <t>42272 Strojevi</t>
  </si>
  <si>
    <t>42273 Oprema</t>
  </si>
  <si>
    <t>42313 Kombi vozila</t>
  </si>
  <si>
    <t>Funk. klas: 10 Socijalna zaštita</t>
  </si>
  <si>
    <t>Funk. klas: 109 Aktivnosti socijalne zaštite koje nisu drugdje svrstane</t>
  </si>
  <si>
    <t>DOM ZA STARIJE OSOBE RAGUSA</t>
  </si>
  <si>
    <t>Pionirska 4, 20000 Dubrovnik</t>
  </si>
  <si>
    <t>OIB : 79868851108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</si>
</sst>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b/>
      <sz val="13"/>
      <color theme="2" tint="-0.749992370372631"/>
      <name val="Calibri"/>
      <family val="2"/>
      <charset val="238"/>
      <scheme val="minor"/>
    </font>
    <font>
      <b/>
      <sz val="9"/>
      <color theme="2" tint="-0.749992370372631"/>
      <name val="Times New Roman"/>
      <family val="1"/>
      <charset val="238"/>
    </font>
    <font>
      <sz val="9"/>
      <color theme="2" tint="-0.749992370372631"/>
      <name val="Calibri"/>
      <family val="2"/>
      <charset val="238"/>
      <scheme val="minor"/>
    </font>
    <font>
      <b/>
      <sz val="9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2" fillId="0" borderId="0"/>
    <xf numFmtId="0" fontId="13" fillId="0" borderId="0"/>
    <xf numFmtId="0" fontId="11" fillId="0" borderId="0"/>
    <xf numFmtId="0" fontId="11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9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4" fillId="0" borderId="0" xfId="0" applyFont="1"/>
    <xf numFmtId="0" fontId="15" fillId="0" borderId="0" xfId="0" applyFont="1"/>
    <xf numFmtId="4" fontId="15" fillId="4" borderId="3" xfId="0" applyNumberFormat="1" applyFont="1" applyFill="1" applyBorder="1" applyAlignment="1">
      <alignment horizontal="right" vertical="center" wrapText="1"/>
    </xf>
    <xf numFmtId="4" fontId="14" fillId="4" borderId="3" xfId="0" applyNumberFormat="1" applyFont="1" applyFill="1" applyBorder="1" applyAlignment="1">
      <alignment horizontal="right" vertical="center" wrapText="1"/>
    </xf>
    <xf numFmtId="4" fontId="14" fillId="5" borderId="3" xfId="0" applyNumberFormat="1" applyFont="1" applyFill="1" applyBorder="1" applyAlignment="1">
      <alignment horizontal="right" vertical="center" wrapText="1"/>
    </xf>
    <xf numFmtId="0" fontId="15" fillId="5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5" borderId="3" xfId="0" applyFont="1" applyFill="1" applyBorder="1" applyAlignment="1">
      <alignment horizontal="center" vertical="center"/>
    </xf>
    <xf numFmtId="4" fontId="14" fillId="0" borderId="0" xfId="0" applyNumberFormat="1" applyFont="1"/>
    <xf numFmtId="4" fontId="14" fillId="0" borderId="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14" fillId="0" borderId="3" xfId="0" applyFont="1" applyBorder="1" applyAlignment="1">
      <alignment horizontal="left" vertical="center" wrapText="1" indent="1"/>
    </xf>
    <xf numFmtId="4" fontId="14" fillId="0" borderId="3" xfId="0" applyNumberFormat="1" applyFont="1" applyBorder="1" applyAlignment="1">
      <alignment vertical="center" wrapText="1"/>
    </xf>
    <xf numFmtId="4" fontId="15" fillId="0" borderId="0" xfId="0" applyNumberFormat="1" applyFont="1"/>
    <xf numFmtId="0" fontId="14" fillId="4" borderId="3" xfId="0" applyFont="1" applyFill="1" applyBorder="1" applyAlignment="1">
      <alignment horizontal="left" vertical="center" wrapText="1" indent="1"/>
    </xf>
    <xf numFmtId="4" fontId="14" fillId="4" borderId="3" xfId="0" applyNumberFormat="1" applyFont="1" applyFill="1" applyBorder="1" applyAlignment="1">
      <alignment vertical="center" wrapText="1"/>
    </xf>
    <xf numFmtId="0" fontId="14" fillId="6" borderId="3" xfId="0" applyFont="1" applyFill="1" applyBorder="1" applyAlignment="1">
      <alignment horizontal="left" vertical="center" wrapText="1" indent="1"/>
    </xf>
    <xf numFmtId="4" fontId="14" fillId="6" borderId="3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right" vertical="center" wrapText="1"/>
    </xf>
    <xf numFmtId="0" fontId="15" fillId="6" borderId="3" xfId="0" applyFont="1" applyFill="1" applyBorder="1" applyAlignment="1">
      <alignment vertical="center" wrapText="1"/>
    </xf>
    <xf numFmtId="4" fontId="15" fillId="6" borderId="3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20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vertical="center"/>
    </xf>
    <xf numFmtId="0" fontId="15" fillId="6" borderId="3" xfId="0" applyFont="1" applyFill="1" applyBorder="1" applyAlignment="1">
      <alignment horizontal="center" vertical="center"/>
    </xf>
    <xf numFmtId="0" fontId="14" fillId="0" borderId="0" xfId="4" applyFont="1"/>
    <xf numFmtId="4" fontId="15" fillId="6" borderId="3" xfId="4" applyNumberFormat="1" applyFont="1" applyFill="1" applyBorder="1" applyAlignment="1">
      <alignment horizontal="right" vertical="center" wrapText="1"/>
    </xf>
    <xf numFmtId="0" fontId="15" fillId="6" borderId="3" xfId="4" applyFont="1" applyFill="1" applyBorder="1" applyAlignment="1">
      <alignment vertical="center" wrapText="1"/>
    </xf>
    <xf numFmtId="4" fontId="14" fillId="0" borderId="3" xfId="4" applyNumberFormat="1" applyFont="1" applyBorder="1" applyAlignment="1">
      <alignment horizontal="right" vertical="center" wrapText="1"/>
    </xf>
    <xf numFmtId="0" fontId="14" fillId="0" borderId="3" xfId="4" applyFont="1" applyBorder="1" applyAlignment="1">
      <alignment horizontal="left" vertical="center" wrapText="1" indent="3"/>
    </xf>
    <xf numFmtId="4" fontId="15" fillId="4" borderId="3" xfId="4" applyNumberFormat="1" applyFont="1" applyFill="1" applyBorder="1" applyAlignment="1">
      <alignment horizontal="right" vertical="center" wrapText="1"/>
    </xf>
    <xf numFmtId="0" fontId="15" fillId="4" borderId="3" xfId="4" applyFont="1" applyFill="1" applyBorder="1" applyAlignment="1">
      <alignment vertical="center" wrapText="1"/>
    </xf>
    <xf numFmtId="0" fontId="14" fillId="0" borderId="3" xfId="4" applyFont="1" applyBorder="1" applyAlignment="1">
      <alignment horizontal="right" vertical="center" wrapText="1"/>
    </xf>
    <xf numFmtId="0" fontId="15" fillId="0" borderId="0" xfId="4" applyFont="1"/>
    <xf numFmtId="0" fontId="15" fillId="4" borderId="3" xfId="4" applyFont="1" applyFill="1" applyBorder="1" applyAlignment="1">
      <alignment horizontal="right" vertical="center" wrapText="1"/>
    </xf>
    <xf numFmtId="4" fontId="14" fillId="0" borderId="0" xfId="4" applyNumberFormat="1" applyFont="1"/>
    <xf numFmtId="0" fontId="14" fillId="0" borderId="3" xfId="4" applyFont="1" applyBorder="1" applyAlignment="1">
      <alignment horizontal="left" wrapText="1"/>
    </xf>
    <xf numFmtId="0" fontId="18" fillId="0" borderId="0" xfId="4" applyFont="1" applyAlignment="1">
      <alignment horizontal="center"/>
    </xf>
    <xf numFmtId="0" fontId="19" fillId="5" borderId="3" xfId="4" applyFont="1" applyFill="1" applyBorder="1" applyAlignment="1">
      <alignment horizontal="center" vertical="center"/>
    </xf>
    <xf numFmtId="0" fontId="15" fillId="6" borderId="3" xfId="4" applyFont="1" applyFill="1" applyBorder="1" applyAlignment="1">
      <alignment horizontal="center" vertical="center"/>
    </xf>
    <xf numFmtId="0" fontId="15" fillId="6" borderId="3" xfId="4" applyFont="1" applyFill="1" applyBorder="1" applyAlignment="1">
      <alignment vertical="center"/>
    </xf>
    <xf numFmtId="4" fontId="22" fillId="0" borderId="0" xfId="0" applyNumberFormat="1" applyFont="1"/>
    <xf numFmtId="0" fontId="21" fillId="0" borderId="0" xfId="0" applyFont="1"/>
    <xf numFmtId="0" fontId="23" fillId="0" borderId="3" xfId="0" applyFont="1" applyBorder="1" applyAlignment="1">
      <alignment horizontal="left" vertical="center" wrapText="1" indent="1"/>
    </xf>
    <xf numFmtId="4" fontId="23" fillId="0" borderId="3" xfId="0" applyNumberFormat="1" applyFont="1" applyBorder="1" applyAlignment="1">
      <alignment horizontal="right" vertical="center" wrapText="1"/>
    </xf>
    <xf numFmtId="4" fontId="24" fillId="0" borderId="0" xfId="0" applyNumberFormat="1" applyFont="1"/>
    <xf numFmtId="0" fontId="23" fillId="0" borderId="0" xfId="0" applyFont="1"/>
    <xf numFmtId="0" fontId="25" fillId="0" borderId="3" xfId="0" applyFont="1" applyBorder="1" applyAlignment="1">
      <alignment horizontal="left" vertical="center" wrapText="1" indent="1"/>
    </xf>
    <xf numFmtId="0" fontId="14" fillId="0" borderId="3" xfId="4" applyFont="1" applyBorder="1" applyAlignment="1">
      <alignment horizontal="left" vertical="center" wrapText="1"/>
    </xf>
    <xf numFmtId="0" fontId="15" fillId="4" borderId="3" xfId="4" applyFont="1" applyFill="1" applyBorder="1" applyAlignment="1">
      <alignment horizontal="left" vertical="center" wrapText="1"/>
    </xf>
    <xf numFmtId="0" fontId="26" fillId="0" borderId="0" xfId="0" applyFont="1" applyAlignment="1">
      <alignment horizontal="left" indent="1"/>
    </xf>
    <xf numFmtId="0" fontId="28" fillId="5" borderId="10" xfId="0" applyFont="1" applyFill="1" applyBorder="1" applyAlignment="1">
      <alignment horizontal="left" wrapText="1" indent="1"/>
    </xf>
    <xf numFmtId="4" fontId="28" fillId="5" borderId="10" xfId="0" applyNumberFormat="1" applyFont="1" applyFill="1" applyBorder="1" applyAlignment="1">
      <alignment horizontal="right" wrapText="1" indent="1"/>
    </xf>
    <xf numFmtId="0" fontId="29" fillId="5" borderId="10" xfId="0" applyFont="1" applyFill="1" applyBorder="1" applyAlignment="1">
      <alignment horizontal="left" wrapText="1" indent="1"/>
    </xf>
    <xf numFmtId="0" fontId="27" fillId="6" borderId="9" xfId="0" applyFont="1" applyFill="1" applyBorder="1" applyAlignment="1">
      <alignment horizontal="center" vertical="center" wrapText="1" indent="1"/>
    </xf>
    <xf numFmtId="0" fontId="28" fillId="5" borderId="11" xfId="0" applyFont="1" applyFill="1" applyBorder="1" applyAlignment="1">
      <alignment horizontal="left" vertical="center" wrapText="1" indent="2"/>
    </xf>
    <xf numFmtId="0" fontId="0" fillId="0" borderId="10" xfId="0" applyBorder="1" applyAlignment="1">
      <alignment horizontal="left" wrapText="1" indent="1"/>
    </xf>
    <xf numFmtId="4" fontId="0" fillId="0" borderId="10" xfId="0" applyNumberFormat="1" applyBorder="1" applyAlignment="1">
      <alignment horizontal="right" wrapText="1" indent="1"/>
    </xf>
    <xf numFmtId="0" fontId="30" fillId="5" borderId="10" xfId="0" applyFont="1" applyFill="1" applyBorder="1" applyAlignment="1">
      <alignment horizontal="left" wrapText="1" indent="1"/>
    </xf>
    <xf numFmtId="4" fontId="30" fillId="5" borderId="10" xfId="0" applyNumberFormat="1" applyFont="1" applyFill="1" applyBorder="1" applyAlignment="1">
      <alignment horizontal="right" wrapText="1" indent="1"/>
    </xf>
    <xf numFmtId="0" fontId="30" fillId="5" borderId="10" xfId="0" applyFont="1" applyFill="1" applyBorder="1" applyAlignment="1">
      <alignment horizontal="right" wrapText="1" indent="1"/>
    </xf>
    <xf numFmtId="0" fontId="15" fillId="6" borderId="1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14" fillId="5" borderId="3" xfId="0" applyFont="1" applyFill="1" applyBorder="1" applyAlignment="1">
      <alignment horizontal="left" vertical="center" wrapText="1"/>
    </xf>
    <xf numFmtId="0" fontId="16" fillId="0" borderId="6" xfId="4" applyFont="1" applyBorder="1" applyAlignment="1">
      <alignment horizontal="center"/>
    </xf>
    <xf numFmtId="0" fontId="16" fillId="0" borderId="7" xfId="4" applyFont="1" applyBorder="1" applyAlignment="1">
      <alignment horizontal="center"/>
    </xf>
    <xf numFmtId="0" fontId="16" fillId="0" borderId="8" xfId="4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5">
    <cellStyle name="Normal 2" xfId="3" xr:uid="{D61B08FD-75BF-4FCE-BD21-15027134BAA5}"/>
    <cellStyle name="Normalno" xfId="0" builtinId="0"/>
    <cellStyle name="Normalno 2" xfId="1" xr:uid="{982F8F23-399C-40E0-8828-87DE996E76BD}"/>
    <cellStyle name="Normalno 2 2" xfId="4" xr:uid="{82D9C99A-ACC0-47C7-89B1-A338B07AE8F6}"/>
    <cellStyle name="Obično_bilanca" xfId="2" xr:uid="{D7ED8E01-529A-4343-A34D-1D1A79731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C3BD-E579-4CCF-97A4-1D26136CCC47}">
  <dimension ref="A1:I25"/>
  <sheetViews>
    <sheetView showGridLines="0" zoomScaleNormal="100" workbookViewId="0">
      <selection activeCell="L15" sqref="L15"/>
    </sheetView>
  </sheetViews>
  <sheetFormatPr defaultColWidth="8.85546875" defaultRowHeight="15" x14ac:dyDescent="0.25"/>
  <cols>
    <col min="1" max="1" width="17.5703125" style="26" customWidth="1"/>
    <col min="2" max="2" width="23.7109375" style="26" customWidth="1"/>
    <col min="3" max="5" width="20.7109375" style="26" customWidth="1"/>
    <col min="6" max="6" width="15.42578125" style="26" customWidth="1"/>
    <col min="7" max="7" width="13.7109375" style="26" customWidth="1"/>
    <col min="8" max="16384" width="8.85546875" style="26"/>
  </cols>
  <sheetData>
    <row r="1" spans="1:9" x14ac:dyDescent="0.25">
      <c r="A1" s="27" t="s">
        <v>235</v>
      </c>
    </row>
    <row r="2" spans="1:9" x14ac:dyDescent="0.25">
      <c r="A2" s="27" t="s">
        <v>236</v>
      </c>
    </row>
    <row r="3" spans="1:9" x14ac:dyDescent="0.25">
      <c r="A3" s="27" t="s">
        <v>237</v>
      </c>
    </row>
    <row r="4" spans="1:9" ht="15.75" thickBot="1" x14ac:dyDescent="0.3">
      <c r="A4" s="27"/>
    </row>
    <row r="5" spans="1:9" ht="20.45" customHeight="1" thickBot="1" x14ac:dyDescent="0.35">
      <c r="A5" s="98" t="s">
        <v>118</v>
      </c>
      <c r="B5" s="99"/>
      <c r="C5" s="99"/>
      <c r="D5" s="99"/>
      <c r="E5" s="99"/>
      <c r="F5" s="99"/>
      <c r="G5" s="100"/>
    </row>
    <row r="6" spans="1:9" ht="14.45" customHeight="1" x14ac:dyDescent="0.25">
      <c r="C6" s="27"/>
      <c r="D6" s="27"/>
      <c r="E6" s="27"/>
      <c r="F6" s="27"/>
      <c r="G6" s="27"/>
    </row>
    <row r="7" spans="1:9" x14ac:dyDescent="0.25">
      <c r="A7" s="102" t="s">
        <v>129</v>
      </c>
      <c r="B7" s="102"/>
    </row>
    <row r="8" spans="1:9" ht="20.45" customHeight="1" x14ac:dyDescent="0.25">
      <c r="A8" s="92" t="s">
        <v>138</v>
      </c>
      <c r="B8" s="93"/>
      <c r="C8" s="53" t="s">
        <v>135</v>
      </c>
      <c r="D8" s="53" t="s">
        <v>134</v>
      </c>
      <c r="E8" s="53" t="s">
        <v>133</v>
      </c>
      <c r="F8" s="53" t="s">
        <v>127</v>
      </c>
      <c r="G8" s="53" t="s">
        <v>127</v>
      </c>
    </row>
    <row r="9" spans="1:9" s="35" customFormat="1" ht="10.9" customHeight="1" x14ac:dyDescent="0.2">
      <c r="A9" s="94">
        <v>1</v>
      </c>
      <c r="B9" s="95"/>
      <c r="C9" s="33">
        <v>2</v>
      </c>
      <c r="D9" s="33">
        <v>3</v>
      </c>
      <c r="E9" s="33">
        <v>4</v>
      </c>
      <c r="F9" s="33" t="s">
        <v>128</v>
      </c>
      <c r="G9" s="33" t="s">
        <v>126</v>
      </c>
    </row>
    <row r="10" spans="1:9" ht="20.45" customHeight="1" x14ac:dyDescent="0.25">
      <c r="A10" s="96" t="s">
        <v>34</v>
      </c>
      <c r="B10" s="96"/>
      <c r="C10" s="38">
        <v>895191.48</v>
      </c>
      <c r="D10" s="38">
        <v>1610200</v>
      </c>
      <c r="E10" s="38">
        <v>1552361.02</v>
      </c>
      <c r="F10" s="38">
        <f>+E10/C10*100</f>
        <v>173.4110583804931</v>
      </c>
      <c r="G10" s="38">
        <f>+E10/D10*100</f>
        <v>96.407962985964474</v>
      </c>
    </row>
    <row r="11" spans="1:9" ht="20.45" customHeight="1" x14ac:dyDescent="0.25">
      <c r="A11" s="96" t="s">
        <v>54</v>
      </c>
      <c r="B11" s="96"/>
      <c r="C11" s="49"/>
      <c r="D11" s="38">
        <v>0</v>
      </c>
      <c r="E11" s="49">
        <v>0</v>
      </c>
      <c r="F11" s="38">
        <v>0</v>
      </c>
      <c r="G11" s="38">
        <v>0</v>
      </c>
    </row>
    <row r="12" spans="1:9" s="27" customFormat="1" ht="20.45" customHeight="1" x14ac:dyDescent="0.25">
      <c r="A12" s="97" t="s">
        <v>119</v>
      </c>
      <c r="B12" s="97"/>
      <c r="C12" s="51">
        <f>+C11+C10</f>
        <v>895191.48</v>
      </c>
      <c r="D12" s="51">
        <f>+D10+D11</f>
        <v>1610200</v>
      </c>
      <c r="E12" s="51">
        <f>SUM(E10:E11)</f>
        <v>1552361.02</v>
      </c>
      <c r="F12" s="51">
        <f t="shared" ref="F12:F14" si="0">+E12/C12*100</f>
        <v>173.4110583804931</v>
      </c>
      <c r="G12" s="51">
        <f t="shared" ref="G12:G15" si="1">+E12/D12*100</f>
        <v>96.407962985964474</v>
      </c>
      <c r="H12" s="26"/>
      <c r="I12" s="26"/>
    </row>
    <row r="13" spans="1:9" ht="20.45" customHeight="1" x14ac:dyDescent="0.25">
      <c r="A13" s="96" t="s">
        <v>106</v>
      </c>
      <c r="B13" s="96"/>
      <c r="C13" s="38">
        <v>689958.78</v>
      </c>
      <c r="D13" s="38">
        <f>D12-D14</f>
        <v>1573400</v>
      </c>
      <c r="E13" s="38">
        <v>1474394.57</v>
      </c>
      <c r="F13" s="38">
        <f>+E13/C13*100</f>
        <v>213.69313830603039</v>
      </c>
      <c r="G13" s="38">
        <f t="shared" si="1"/>
        <v>93.707548620821157</v>
      </c>
    </row>
    <row r="14" spans="1:9" ht="20.45" customHeight="1" x14ac:dyDescent="0.25">
      <c r="A14" s="96" t="s">
        <v>101</v>
      </c>
      <c r="B14" s="96"/>
      <c r="C14" s="38">
        <v>205232.37</v>
      </c>
      <c r="D14" s="38">
        <v>36800</v>
      </c>
      <c r="E14" s="38">
        <v>11107.54</v>
      </c>
      <c r="F14" s="38">
        <f t="shared" si="0"/>
        <v>5.4121774260074087</v>
      </c>
      <c r="G14" s="38">
        <f t="shared" si="1"/>
        <v>30.183532608695657</v>
      </c>
    </row>
    <row r="15" spans="1:9" s="27" customFormat="1" ht="20.45" customHeight="1" x14ac:dyDescent="0.25">
      <c r="A15" s="97" t="s">
        <v>115</v>
      </c>
      <c r="B15" s="97"/>
      <c r="C15" s="51">
        <f>+C13+C14</f>
        <v>895191.15</v>
      </c>
      <c r="D15" s="51">
        <f>+D13+D14</f>
        <v>1610200</v>
      </c>
      <c r="E15" s="51">
        <f>+E13+E14</f>
        <v>1485502.11</v>
      </c>
      <c r="F15" s="51">
        <f>+E15/C15*100</f>
        <v>165.94244815758066</v>
      </c>
      <c r="G15" s="51">
        <f t="shared" si="1"/>
        <v>92.255751459446032</v>
      </c>
      <c r="H15" s="26"/>
      <c r="I15" s="26"/>
    </row>
    <row r="16" spans="1:9" ht="20.45" customHeight="1" x14ac:dyDescent="0.25">
      <c r="A16" s="103" t="s">
        <v>116</v>
      </c>
      <c r="B16" s="103"/>
      <c r="C16" s="30">
        <v>0.33</v>
      </c>
      <c r="D16" s="30">
        <v>0</v>
      </c>
      <c r="E16" s="30">
        <f>+E12-E15</f>
        <v>66858.909999999916</v>
      </c>
      <c r="F16" s="30">
        <v>0</v>
      </c>
      <c r="G16" s="30">
        <v>0</v>
      </c>
    </row>
    <row r="17" spans="1:7" x14ac:dyDescent="0.25">
      <c r="C17" s="26" t="s">
        <v>150</v>
      </c>
      <c r="D17" s="37"/>
    </row>
    <row r="18" spans="1:7" ht="21.6" customHeight="1" x14ac:dyDescent="0.25">
      <c r="A18" s="101" t="s">
        <v>130</v>
      </c>
      <c r="B18" s="101"/>
    </row>
    <row r="19" spans="1:7" ht="21.6" customHeight="1" x14ac:dyDescent="0.25">
      <c r="A19" s="92" t="s">
        <v>138</v>
      </c>
      <c r="B19" s="93"/>
      <c r="C19" s="53" t="s">
        <v>135</v>
      </c>
      <c r="D19" s="53" t="s">
        <v>134</v>
      </c>
      <c r="E19" s="53" t="s">
        <v>133</v>
      </c>
      <c r="F19" s="53" t="s">
        <v>127</v>
      </c>
      <c r="G19" s="53" t="s">
        <v>127</v>
      </c>
    </row>
    <row r="20" spans="1:7" ht="18.75" customHeight="1" x14ac:dyDescent="0.25">
      <c r="A20" s="94">
        <v>1</v>
      </c>
      <c r="B20" s="95"/>
      <c r="C20" s="33">
        <v>2</v>
      </c>
      <c r="D20" s="33">
        <v>3</v>
      </c>
      <c r="E20" s="33">
        <v>4</v>
      </c>
      <c r="F20" s="33" t="s">
        <v>128</v>
      </c>
      <c r="G20" s="33" t="s">
        <v>126</v>
      </c>
    </row>
    <row r="21" spans="1:7" ht="24" customHeight="1" x14ac:dyDescent="0.25">
      <c r="A21" s="96" t="s">
        <v>131</v>
      </c>
      <c r="B21" s="96"/>
      <c r="C21" s="38">
        <v>0</v>
      </c>
      <c r="D21" s="38">
        <v>0</v>
      </c>
      <c r="E21" s="38">
        <v>0</v>
      </c>
      <c r="F21" s="38">
        <v>0</v>
      </c>
      <c r="G21" s="38">
        <v>0</v>
      </c>
    </row>
    <row r="22" spans="1:7" ht="30" customHeight="1" x14ac:dyDescent="0.25">
      <c r="A22" s="96" t="s">
        <v>132</v>
      </c>
      <c r="B22" s="96"/>
      <c r="C22" s="38">
        <v>0</v>
      </c>
      <c r="D22" s="38">
        <v>0</v>
      </c>
      <c r="E22" s="38">
        <v>0</v>
      </c>
      <c r="F22" s="38">
        <v>0</v>
      </c>
      <c r="G22" s="38">
        <v>0</v>
      </c>
    </row>
    <row r="23" spans="1:7" ht="23.45" customHeight="1" x14ac:dyDescent="0.25">
      <c r="A23" s="97" t="s">
        <v>117</v>
      </c>
      <c r="B23" s="97"/>
      <c r="C23" s="51"/>
      <c r="D23" s="51">
        <v>0</v>
      </c>
      <c r="E23" s="51"/>
      <c r="F23" s="51"/>
      <c r="G23" s="51"/>
    </row>
    <row r="24" spans="1:7" ht="21.6" customHeight="1" x14ac:dyDescent="0.25">
      <c r="A24" s="39"/>
      <c r="B24" s="39"/>
    </row>
    <row r="25" spans="1:7" x14ac:dyDescent="0.25">
      <c r="C25" s="26" t="s">
        <v>151</v>
      </c>
    </row>
  </sheetData>
  <mergeCells count="17">
    <mergeCell ref="A18:B18"/>
    <mergeCell ref="A7:B7"/>
    <mergeCell ref="A14:B14"/>
    <mergeCell ref="A15:B15"/>
    <mergeCell ref="A16:B16"/>
    <mergeCell ref="A8:B8"/>
    <mergeCell ref="A9:B9"/>
    <mergeCell ref="A5:G5"/>
    <mergeCell ref="A10:B10"/>
    <mergeCell ref="A11:B11"/>
    <mergeCell ref="A12:B12"/>
    <mergeCell ref="A13:B13"/>
    <mergeCell ref="A19:B19"/>
    <mergeCell ref="A20:B20"/>
    <mergeCell ref="A21:B21"/>
    <mergeCell ref="A23:B23"/>
    <mergeCell ref="A22:B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8231-149B-486D-B0B0-833AABBA6503}">
  <dimension ref="A1:G96"/>
  <sheetViews>
    <sheetView showGridLines="0" zoomScaleNormal="100" workbookViewId="0">
      <selection activeCell="F90" sqref="F90"/>
    </sheetView>
  </sheetViews>
  <sheetFormatPr defaultColWidth="59.140625" defaultRowHeight="15" x14ac:dyDescent="0.25"/>
  <cols>
    <col min="1" max="1" width="55.7109375" style="26" customWidth="1"/>
    <col min="2" max="6" width="20.7109375" style="26" customWidth="1"/>
    <col min="7" max="7" width="13.140625" style="26" customWidth="1"/>
    <col min="8" max="16384" width="59.140625" style="26"/>
  </cols>
  <sheetData>
    <row r="1" spans="1:7" ht="15.75" thickBot="1" x14ac:dyDescent="0.3"/>
    <row r="2" spans="1:7" ht="18.600000000000001" customHeight="1" thickBot="1" x14ac:dyDescent="0.35">
      <c r="A2" s="98" t="s">
        <v>125</v>
      </c>
      <c r="B2" s="99"/>
      <c r="C2" s="99"/>
      <c r="D2" s="99"/>
      <c r="E2" s="99"/>
      <c r="F2" s="100"/>
    </row>
    <row r="4" spans="1:7" ht="24.6" customHeight="1" x14ac:dyDescent="0.25">
      <c r="A4" s="54" t="s">
        <v>139</v>
      </c>
      <c r="B4" s="55" t="s">
        <v>135</v>
      </c>
      <c r="C4" s="55" t="s">
        <v>134</v>
      </c>
      <c r="D4" s="55" t="s">
        <v>136</v>
      </c>
      <c r="E4" s="55" t="s">
        <v>127</v>
      </c>
      <c r="F4" s="55" t="s">
        <v>127</v>
      </c>
    </row>
    <row r="5" spans="1:7" s="34" customFormat="1" ht="9" customHeight="1" x14ac:dyDescent="0.2">
      <c r="A5" s="36">
        <v>1</v>
      </c>
      <c r="B5" s="36">
        <v>2</v>
      </c>
      <c r="C5" s="36">
        <v>3</v>
      </c>
      <c r="D5" s="36">
        <v>4</v>
      </c>
      <c r="E5" s="36" t="s">
        <v>128</v>
      </c>
      <c r="F5" s="36" t="s">
        <v>126</v>
      </c>
    </row>
    <row r="6" spans="1:7" s="27" customFormat="1" ht="25.15" customHeight="1" x14ac:dyDescent="0.25">
      <c r="A6" s="50" t="s">
        <v>34</v>
      </c>
      <c r="B6" s="51">
        <f>+B7+B11+B14+B17+B23+B27</f>
        <v>895191.48</v>
      </c>
      <c r="C6" s="51">
        <f>+C7+C11+C14+C17+C23+C27</f>
        <v>1610200</v>
      </c>
      <c r="D6" s="51">
        <f>+D7+D11+D14+D17+D23+D27</f>
        <v>1552361.02</v>
      </c>
      <c r="E6" s="51">
        <f>+D6/B6*100</f>
        <v>173.4110583804931</v>
      </c>
      <c r="F6" s="51">
        <f>+D6/C6*100</f>
        <v>96.407962985964474</v>
      </c>
      <c r="G6" s="42"/>
    </row>
    <row r="7" spans="1:7" ht="35.25" hidden="1" customHeight="1" x14ac:dyDescent="0.25">
      <c r="A7" s="43" t="s">
        <v>35</v>
      </c>
      <c r="B7" s="29">
        <v>0</v>
      </c>
      <c r="C7" s="29">
        <v>0</v>
      </c>
      <c r="D7" s="29">
        <v>0</v>
      </c>
      <c r="E7" s="29" t="e">
        <f t="shared" ref="E7:E71" si="0">+D7/B7*100</f>
        <v>#DIV/0!</v>
      </c>
      <c r="F7" s="29" t="e">
        <f t="shared" ref="F7:F69" si="1">+D7/C7*100</f>
        <v>#DIV/0!</v>
      </c>
      <c r="G7" s="42"/>
    </row>
    <row r="8" spans="1:7" ht="36" hidden="1" customHeight="1" x14ac:dyDescent="0.25">
      <c r="A8" s="40" t="s">
        <v>36</v>
      </c>
      <c r="B8" s="38">
        <v>0</v>
      </c>
      <c r="C8" s="38">
        <v>0</v>
      </c>
      <c r="D8" s="38">
        <v>0</v>
      </c>
      <c r="E8" s="38" t="e">
        <f t="shared" si="0"/>
        <v>#DIV/0!</v>
      </c>
      <c r="F8" s="38" t="e">
        <f t="shared" si="1"/>
        <v>#DIV/0!</v>
      </c>
      <c r="G8" s="42"/>
    </row>
    <row r="9" spans="1:7" ht="25.15" hidden="1" customHeight="1" x14ac:dyDescent="0.25">
      <c r="A9" s="40" t="s">
        <v>37</v>
      </c>
      <c r="B9" s="38">
        <v>0</v>
      </c>
      <c r="C9" s="38">
        <v>0</v>
      </c>
      <c r="D9" s="38">
        <v>0</v>
      </c>
      <c r="E9" s="38" t="e">
        <f t="shared" si="0"/>
        <v>#DIV/0!</v>
      </c>
      <c r="F9" s="38" t="e">
        <f t="shared" si="1"/>
        <v>#DIV/0!</v>
      </c>
      <c r="G9" s="42"/>
    </row>
    <row r="10" spans="1:7" ht="25.15" hidden="1" customHeight="1" x14ac:dyDescent="0.25">
      <c r="A10" s="40" t="s">
        <v>38</v>
      </c>
      <c r="B10" s="38">
        <v>0</v>
      </c>
      <c r="C10" s="38">
        <v>0</v>
      </c>
      <c r="D10" s="38">
        <v>0</v>
      </c>
      <c r="E10" s="38" t="e">
        <f t="shared" si="0"/>
        <v>#DIV/0!</v>
      </c>
      <c r="F10" s="38" t="e">
        <f t="shared" si="1"/>
        <v>#DIV/0!</v>
      </c>
      <c r="G10" s="42"/>
    </row>
    <row r="11" spans="1:7" ht="25.15" customHeight="1" x14ac:dyDescent="0.25">
      <c r="A11" s="43" t="s">
        <v>39</v>
      </c>
      <c r="B11" s="29">
        <v>0.33</v>
      </c>
      <c r="C11" s="29">
        <v>0</v>
      </c>
      <c r="D11" s="29">
        <v>0.35</v>
      </c>
      <c r="E11" s="29">
        <f>+D11/B11*100</f>
        <v>106.06060606060606</v>
      </c>
      <c r="F11" s="29"/>
      <c r="G11" s="42"/>
    </row>
    <row r="12" spans="1:7" ht="25.15" customHeight="1" x14ac:dyDescent="0.25">
      <c r="A12" s="40" t="s">
        <v>40</v>
      </c>
      <c r="B12" s="38">
        <v>0.33</v>
      </c>
      <c r="C12" s="38">
        <v>0</v>
      </c>
      <c r="D12" s="38">
        <v>0.35</v>
      </c>
      <c r="E12" s="38">
        <f t="shared" si="0"/>
        <v>106.06060606060606</v>
      </c>
      <c r="F12" s="38">
        <v>0</v>
      </c>
      <c r="G12" s="42"/>
    </row>
    <row r="13" spans="1:7" ht="25.15" customHeight="1" x14ac:dyDescent="0.25">
      <c r="A13" s="40" t="s">
        <v>41</v>
      </c>
      <c r="B13" s="38">
        <v>0.33</v>
      </c>
      <c r="C13" s="38">
        <v>0</v>
      </c>
      <c r="D13" s="38">
        <v>0.35</v>
      </c>
      <c r="E13" s="38">
        <f t="shared" si="0"/>
        <v>106.06060606060606</v>
      </c>
      <c r="F13" s="38">
        <v>0</v>
      </c>
      <c r="G13" s="42"/>
    </row>
    <row r="14" spans="1:7" ht="25.15" customHeight="1" x14ac:dyDescent="0.25">
      <c r="A14" s="43" t="s">
        <v>42</v>
      </c>
      <c r="B14" s="29">
        <v>0</v>
      </c>
      <c r="C14" s="29">
        <v>171000</v>
      </c>
      <c r="D14" s="29">
        <v>0</v>
      </c>
      <c r="E14" s="29"/>
      <c r="F14" s="29">
        <f t="shared" si="1"/>
        <v>0</v>
      </c>
      <c r="G14" s="42"/>
    </row>
    <row r="15" spans="1:7" ht="25.15" customHeight="1" x14ac:dyDescent="0.25">
      <c r="A15" s="40" t="s">
        <v>43</v>
      </c>
      <c r="B15" s="38">
        <v>0</v>
      </c>
      <c r="C15" s="38">
        <v>171000</v>
      </c>
      <c r="D15" s="38">
        <v>0</v>
      </c>
      <c r="E15" s="38">
        <v>0</v>
      </c>
      <c r="F15" s="38">
        <f t="shared" si="1"/>
        <v>0</v>
      </c>
      <c r="G15" s="42"/>
    </row>
    <row r="16" spans="1:7" ht="25.15" customHeight="1" x14ac:dyDescent="0.25">
      <c r="A16" s="40" t="s">
        <v>44</v>
      </c>
      <c r="B16" s="38">
        <v>0</v>
      </c>
      <c r="C16" s="38">
        <v>171000</v>
      </c>
      <c r="D16" s="38">
        <v>0</v>
      </c>
      <c r="E16" s="38">
        <v>0</v>
      </c>
      <c r="F16" s="38">
        <f t="shared" si="1"/>
        <v>0</v>
      </c>
      <c r="G16" s="42"/>
    </row>
    <row r="17" spans="1:7" ht="25.15" customHeight="1" x14ac:dyDescent="0.25">
      <c r="A17" s="43" t="s">
        <v>45</v>
      </c>
      <c r="B17" s="29">
        <v>72766.16</v>
      </c>
      <c r="C17" s="29">
        <v>200</v>
      </c>
      <c r="D17" s="29">
        <v>174883.20000000001</v>
      </c>
      <c r="E17" s="29">
        <f t="shared" si="0"/>
        <v>240.33589239833461</v>
      </c>
      <c r="F17" s="29">
        <f t="shared" si="1"/>
        <v>87441.600000000006</v>
      </c>
      <c r="G17" s="42"/>
    </row>
    <row r="18" spans="1:7" ht="25.15" customHeight="1" x14ac:dyDescent="0.25">
      <c r="A18" s="40" t="s">
        <v>46</v>
      </c>
      <c r="B18" s="38"/>
      <c r="C18" s="38">
        <v>200</v>
      </c>
      <c r="D18" s="38">
        <v>174883.20000000001</v>
      </c>
      <c r="E18" s="38">
        <v>0</v>
      </c>
      <c r="F18" s="38">
        <f t="shared" si="1"/>
        <v>87441.600000000006</v>
      </c>
      <c r="G18" s="42"/>
    </row>
    <row r="19" spans="1:7" ht="25.15" customHeight="1" x14ac:dyDescent="0.25">
      <c r="A19" s="40" t="s">
        <v>47</v>
      </c>
      <c r="B19" s="38">
        <v>0</v>
      </c>
      <c r="C19" s="38">
        <v>200</v>
      </c>
      <c r="D19" s="38">
        <v>174883.20000000001</v>
      </c>
      <c r="E19" s="38">
        <v>0</v>
      </c>
      <c r="F19" s="38">
        <f t="shared" si="1"/>
        <v>87441.600000000006</v>
      </c>
      <c r="G19" s="42"/>
    </row>
    <row r="20" spans="1:7" ht="25.15" customHeight="1" x14ac:dyDescent="0.25">
      <c r="A20" s="40" t="s">
        <v>48</v>
      </c>
      <c r="B20" s="38">
        <v>72766.16</v>
      </c>
      <c r="C20" s="38">
        <v>0</v>
      </c>
      <c r="D20" s="38">
        <v>0</v>
      </c>
      <c r="E20" s="38">
        <f t="shared" si="0"/>
        <v>0</v>
      </c>
      <c r="F20" s="38">
        <v>0</v>
      </c>
      <c r="G20" s="42"/>
    </row>
    <row r="21" spans="1:7" ht="25.15" customHeight="1" x14ac:dyDescent="0.25">
      <c r="A21" s="40" t="s">
        <v>111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42"/>
    </row>
    <row r="22" spans="1:7" ht="25.15" customHeight="1" x14ac:dyDescent="0.25">
      <c r="A22" s="40" t="s">
        <v>49</v>
      </c>
      <c r="B22" s="38">
        <v>72766.16</v>
      </c>
      <c r="C22" s="38">
        <v>0</v>
      </c>
      <c r="D22" s="38">
        <v>0</v>
      </c>
      <c r="E22" s="38">
        <f t="shared" si="0"/>
        <v>0</v>
      </c>
      <c r="F22" s="38">
        <v>0</v>
      </c>
      <c r="G22" s="42"/>
    </row>
    <row r="23" spans="1:7" ht="25.15" customHeight="1" x14ac:dyDescent="0.25">
      <c r="A23" s="44" t="s">
        <v>50</v>
      </c>
      <c r="B23" s="29">
        <f>B25+B26</f>
        <v>822424.99</v>
      </c>
      <c r="C23" s="29">
        <f>+C24</f>
        <v>1439000</v>
      </c>
      <c r="D23" s="29">
        <v>1377477.47</v>
      </c>
      <c r="E23" s="29">
        <f t="shared" si="0"/>
        <v>167.48973909462552</v>
      </c>
      <c r="F23" s="29">
        <f t="shared" si="1"/>
        <v>95.72463307852675</v>
      </c>
      <c r="G23" s="42"/>
    </row>
    <row r="24" spans="1:7" ht="27.75" customHeight="1" x14ac:dyDescent="0.25">
      <c r="A24" s="47" t="s">
        <v>51</v>
      </c>
      <c r="B24" s="38">
        <v>822424.99</v>
      </c>
      <c r="C24" s="38">
        <f>+C25+C26</f>
        <v>1439000</v>
      </c>
      <c r="D24" s="38">
        <v>1377477.47</v>
      </c>
      <c r="E24" s="38">
        <f t="shared" si="0"/>
        <v>167.48973909462552</v>
      </c>
      <c r="F24" s="38">
        <f t="shared" si="1"/>
        <v>95.72463307852675</v>
      </c>
      <c r="G24" s="42"/>
    </row>
    <row r="25" spans="1:7" ht="25.15" customHeight="1" x14ac:dyDescent="0.25">
      <c r="A25" s="48" t="s">
        <v>52</v>
      </c>
      <c r="B25" s="38">
        <v>629235.48</v>
      </c>
      <c r="C25" s="38">
        <v>1429200</v>
      </c>
      <c r="D25" s="38">
        <v>1369991.08</v>
      </c>
      <c r="E25" s="38">
        <f t="shared" si="0"/>
        <v>217.72311376974486</v>
      </c>
      <c r="F25" s="38">
        <f t="shared" si="1"/>
        <v>95.857198432689614</v>
      </c>
      <c r="G25" s="42"/>
    </row>
    <row r="26" spans="1:7" ht="73.5" customHeight="1" x14ac:dyDescent="0.25">
      <c r="A26" s="48" t="s">
        <v>53</v>
      </c>
      <c r="B26" s="38">
        <v>193189.51</v>
      </c>
      <c r="C26" s="38">
        <v>9800</v>
      </c>
      <c r="D26" s="38">
        <v>7486.39</v>
      </c>
      <c r="E26" s="38">
        <f t="shared" si="0"/>
        <v>3.8751534697717283</v>
      </c>
      <c r="F26" s="38">
        <f t="shared" si="1"/>
        <v>76.391734693877552</v>
      </c>
      <c r="G26" s="42"/>
    </row>
    <row r="27" spans="1:7" ht="25.5" hidden="1" customHeight="1" x14ac:dyDescent="0.25">
      <c r="A27" s="50" t="s">
        <v>54</v>
      </c>
      <c r="B27" s="51">
        <v>0</v>
      </c>
      <c r="C27" s="51">
        <v>0</v>
      </c>
      <c r="D27" s="51">
        <v>0</v>
      </c>
      <c r="E27" s="51" t="e">
        <f t="shared" si="0"/>
        <v>#DIV/0!</v>
      </c>
      <c r="F27" s="51"/>
      <c r="G27" s="42"/>
    </row>
    <row r="28" spans="1:7" ht="38.25" hidden="1" customHeight="1" x14ac:dyDescent="0.25">
      <c r="A28" s="45" t="s">
        <v>55</v>
      </c>
      <c r="B28" s="46">
        <v>0</v>
      </c>
      <c r="C28" s="46">
        <v>0</v>
      </c>
      <c r="D28" s="46">
        <v>0</v>
      </c>
      <c r="E28" s="46" t="e">
        <f t="shared" si="0"/>
        <v>#DIV/0!</v>
      </c>
      <c r="F28" s="46"/>
      <c r="G28" s="42"/>
    </row>
    <row r="29" spans="1:7" ht="31.5" hidden="1" customHeight="1" x14ac:dyDescent="0.25">
      <c r="A29" s="40" t="s">
        <v>56</v>
      </c>
      <c r="B29" s="38">
        <v>0</v>
      </c>
      <c r="C29" s="38">
        <v>0</v>
      </c>
      <c r="D29" s="38">
        <v>0</v>
      </c>
      <c r="E29" s="38" t="e">
        <f t="shared" si="0"/>
        <v>#DIV/0!</v>
      </c>
      <c r="F29" s="38"/>
      <c r="G29" s="42"/>
    </row>
    <row r="30" spans="1:7" ht="25.5" hidden="1" customHeight="1" x14ac:dyDescent="0.25">
      <c r="A30" s="40" t="s">
        <v>57</v>
      </c>
      <c r="B30" s="38">
        <v>0</v>
      </c>
      <c r="C30" s="38">
        <v>0</v>
      </c>
      <c r="D30" s="38">
        <v>0</v>
      </c>
      <c r="E30" s="38" t="e">
        <f t="shared" si="0"/>
        <v>#DIV/0!</v>
      </c>
      <c r="F30" s="38"/>
      <c r="G30" s="42"/>
    </row>
    <row r="31" spans="1:7" s="27" customFormat="1" ht="25.15" customHeight="1" x14ac:dyDescent="0.25">
      <c r="A31" s="50" t="s">
        <v>120</v>
      </c>
      <c r="B31" s="51">
        <f>B6</f>
        <v>895191.48</v>
      </c>
      <c r="C31" s="51">
        <f t="shared" ref="C31:D31" si="2">C6</f>
        <v>1610200</v>
      </c>
      <c r="D31" s="51">
        <f t="shared" si="2"/>
        <v>1552361.02</v>
      </c>
      <c r="E31" s="51">
        <f t="shared" si="0"/>
        <v>173.4110583804931</v>
      </c>
      <c r="F31" s="51">
        <f t="shared" si="1"/>
        <v>96.407962985964474</v>
      </c>
      <c r="G31" s="42"/>
    </row>
    <row r="32" spans="1:7" s="27" customFormat="1" ht="25.15" customHeight="1" x14ac:dyDescent="0.25">
      <c r="A32" s="50" t="s">
        <v>106</v>
      </c>
      <c r="B32" s="51">
        <f>B33+B42+B73</f>
        <v>689958.78000000014</v>
      </c>
      <c r="C32" s="51">
        <f>C33+C42+C73</f>
        <v>1573400</v>
      </c>
      <c r="D32" s="51">
        <f>D33+D42+D73</f>
        <v>1474394.5699999998</v>
      </c>
      <c r="E32" s="51">
        <f t="shared" si="0"/>
        <v>213.69313830603031</v>
      </c>
      <c r="F32" s="51">
        <f t="shared" si="1"/>
        <v>93.707548620821143</v>
      </c>
      <c r="G32" s="42"/>
    </row>
    <row r="33" spans="1:7" ht="25.15" customHeight="1" x14ac:dyDescent="0.25">
      <c r="A33" s="43" t="s">
        <v>58</v>
      </c>
      <c r="B33" s="29">
        <v>55848.68</v>
      </c>
      <c r="C33" s="29">
        <f>C34+C38+C40</f>
        <v>737140</v>
      </c>
      <c r="D33" s="29">
        <v>723889.77</v>
      </c>
      <c r="E33" s="29">
        <f t="shared" si="0"/>
        <v>1296.1627204080742</v>
      </c>
      <c r="F33" s="29">
        <f t="shared" si="1"/>
        <v>98.202481211167495</v>
      </c>
      <c r="G33" s="42"/>
    </row>
    <row r="34" spans="1:7" ht="25.15" customHeight="1" x14ac:dyDescent="0.25">
      <c r="A34" s="40" t="s">
        <v>59</v>
      </c>
      <c r="B34" s="38">
        <v>45874.15</v>
      </c>
      <c r="C34" s="38">
        <v>600000</v>
      </c>
      <c r="D34" s="38">
        <v>588911.97</v>
      </c>
      <c r="E34" s="38">
        <f t="shared" si="0"/>
        <v>1283.755600921216</v>
      </c>
      <c r="F34" s="38">
        <f t="shared" si="1"/>
        <v>98.151994999999985</v>
      </c>
      <c r="G34" s="42"/>
    </row>
    <row r="35" spans="1:7" ht="25.15" customHeight="1" x14ac:dyDescent="0.25">
      <c r="A35" s="40" t="s">
        <v>60</v>
      </c>
      <c r="B35" s="38">
        <v>45874.15</v>
      </c>
      <c r="C35" s="38">
        <v>600000</v>
      </c>
      <c r="D35" s="38">
        <v>588911.97</v>
      </c>
      <c r="E35" s="38">
        <f t="shared" si="0"/>
        <v>1283.755600921216</v>
      </c>
      <c r="F35" s="38">
        <f t="shared" si="1"/>
        <v>98.151994999999985</v>
      </c>
      <c r="G35" s="42"/>
    </row>
    <row r="36" spans="1:7" ht="25.15" customHeight="1" x14ac:dyDescent="0.25">
      <c r="A36" s="40" t="s">
        <v>107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42"/>
    </row>
    <row r="37" spans="1:7" ht="25.15" customHeight="1" x14ac:dyDescent="0.25">
      <c r="A37" s="40" t="s">
        <v>108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42"/>
    </row>
    <row r="38" spans="1:7" ht="25.15" customHeight="1" x14ac:dyDescent="0.25">
      <c r="A38" s="40" t="s">
        <v>61</v>
      </c>
      <c r="B38" s="38">
        <v>2480</v>
      </c>
      <c r="C38" s="38">
        <v>38140</v>
      </c>
      <c r="D38" s="38">
        <v>2480</v>
      </c>
      <c r="E38" s="38">
        <f t="shared" si="0"/>
        <v>100</v>
      </c>
      <c r="F38" s="38">
        <f t="shared" si="1"/>
        <v>6.5023597273203988</v>
      </c>
      <c r="G38" s="42"/>
    </row>
    <row r="39" spans="1:7" ht="25.15" customHeight="1" x14ac:dyDescent="0.25">
      <c r="A39" s="40" t="s">
        <v>62</v>
      </c>
      <c r="B39" s="38">
        <v>2480</v>
      </c>
      <c r="C39" s="38">
        <v>38140</v>
      </c>
      <c r="D39" s="38">
        <v>37807.300000000003</v>
      </c>
      <c r="E39" s="38">
        <f t="shared" si="0"/>
        <v>1524.4879032258066</v>
      </c>
      <c r="F39" s="38">
        <f t="shared" si="1"/>
        <v>99.127687467226025</v>
      </c>
      <c r="G39" s="42"/>
    </row>
    <row r="40" spans="1:7" ht="25.15" customHeight="1" x14ac:dyDescent="0.25">
      <c r="A40" s="40" t="s">
        <v>63</v>
      </c>
      <c r="B40" s="38">
        <v>7494.53</v>
      </c>
      <c r="C40" s="38">
        <v>99000</v>
      </c>
      <c r="D40" s="38">
        <v>97170.5</v>
      </c>
      <c r="E40" s="38">
        <f t="shared" si="0"/>
        <v>1296.5522854668673</v>
      </c>
      <c r="F40" s="38">
        <f t="shared" si="1"/>
        <v>98.152020202020211</v>
      </c>
      <c r="G40" s="42"/>
    </row>
    <row r="41" spans="1:7" ht="25.15" customHeight="1" x14ac:dyDescent="0.25">
      <c r="A41" s="40" t="s">
        <v>64</v>
      </c>
      <c r="B41" s="38">
        <v>7494.53</v>
      </c>
      <c r="C41" s="38">
        <v>99000</v>
      </c>
      <c r="D41" s="38">
        <v>97170.5</v>
      </c>
      <c r="E41" s="38">
        <f t="shared" si="0"/>
        <v>1296.5522854668673</v>
      </c>
      <c r="F41" s="38">
        <f t="shared" si="1"/>
        <v>98.152020202020211</v>
      </c>
      <c r="G41" s="42"/>
    </row>
    <row r="42" spans="1:7" ht="25.15" customHeight="1" x14ac:dyDescent="0.25">
      <c r="A42" s="43" t="s">
        <v>65</v>
      </c>
      <c r="B42" s="29">
        <f>B43+B47+B54+B66</f>
        <v>633587.32000000007</v>
      </c>
      <c r="C42" s="29">
        <f>C43+C47+C54+C66</f>
        <v>834660</v>
      </c>
      <c r="D42" s="29">
        <f t="shared" ref="D42" si="3">D43+D47+D54+D66</f>
        <v>749462.66999999993</v>
      </c>
      <c r="E42" s="29">
        <f t="shared" si="0"/>
        <v>118.28877351901548</v>
      </c>
      <c r="F42" s="29">
        <f t="shared" si="1"/>
        <v>89.79257062756092</v>
      </c>
      <c r="G42" s="42"/>
    </row>
    <row r="43" spans="1:7" ht="25.15" customHeight="1" x14ac:dyDescent="0.25">
      <c r="A43" s="40" t="s">
        <v>66</v>
      </c>
      <c r="B43" s="38">
        <f>B44+B45+B46</f>
        <v>1585.7</v>
      </c>
      <c r="C43" s="38">
        <f>C44+C45+C46</f>
        <v>12500</v>
      </c>
      <c r="D43" s="38">
        <f t="shared" ref="D43" si="4">D44+D45+D46</f>
        <v>12054.15</v>
      </c>
      <c r="E43" s="38">
        <f t="shared" si="0"/>
        <v>760.17847007630689</v>
      </c>
      <c r="F43" s="38">
        <f t="shared" si="1"/>
        <v>96.433199999999999</v>
      </c>
      <c r="G43" s="42"/>
    </row>
    <row r="44" spans="1:7" ht="25.15" customHeight="1" x14ac:dyDescent="0.25">
      <c r="A44" s="40" t="s">
        <v>67</v>
      </c>
      <c r="B44" s="38">
        <v>511.35</v>
      </c>
      <c r="C44" s="38">
        <v>0</v>
      </c>
      <c r="D44" s="38">
        <v>0</v>
      </c>
      <c r="E44" s="38">
        <f t="shared" si="0"/>
        <v>0</v>
      </c>
      <c r="F44" s="38">
        <v>0</v>
      </c>
      <c r="G44" s="42"/>
    </row>
    <row r="45" spans="1:7" ht="25.15" customHeight="1" x14ac:dyDescent="0.25">
      <c r="A45" s="40" t="s">
        <v>68</v>
      </c>
      <c r="B45" s="38">
        <v>974.35</v>
      </c>
      <c r="C45" s="38">
        <v>11500</v>
      </c>
      <c r="D45" s="38">
        <v>11084.6</v>
      </c>
      <c r="E45" s="38">
        <f t="shared" si="0"/>
        <v>1137.6404782675629</v>
      </c>
      <c r="F45" s="38">
        <f t="shared" si="1"/>
        <v>96.387826086956522</v>
      </c>
      <c r="G45" s="42"/>
    </row>
    <row r="46" spans="1:7" ht="25.15" customHeight="1" x14ac:dyDescent="0.25">
      <c r="A46" s="40" t="s">
        <v>69</v>
      </c>
      <c r="B46" s="38">
        <v>100</v>
      </c>
      <c r="C46" s="38">
        <v>1000</v>
      </c>
      <c r="D46" s="38">
        <v>969.55</v>
      </c>
      <c r="E46" s="38">
        <f t="shared" si="0"/>
        <v>969.55</v>
      </c>
      <c r="F46" s="38">
        <f t="shared" si="1"/>
        <v>96.954999999999984</v>
      </c>
      <c r="G46" s="42"/>
    </row>
    <row r="47" spans="1:7" s="73" customFormat="1" ht="25.15" customHeight="1" x14ac:dyDescent="0.25">
      <c r="A47" s="78" t="s">
        <v>70</v>
      </c>
      <c r="B47" s="75">
        <f>SUM(B48:B53)</f>
        <v>34259.279999999999</v>
      </c>
      <c r="C47" s="75">
        <f>SUM(C48:C53)</f>
        <v>105860</v>
      </c>
      <c r="D47" s="75">
        <f t="shared" ref="D47" si="5">SUM(D48:D53)</f>
        <v>62864.55</v>
      </c>
      <c r="E47" s="75">
        <f t="shared" si="0"/>
        <v>183.49641323460389</v>
      </c>
      <c r="F47" s="75">
        <f t="shared" si="1"/>
        <v>59.384611751369732</v>
      </c>
      <c r="G47" s="72"/>
    </row>
    <row r="48" spans="1:7" ht="25.15" customHeight="1" x14ac:dyDescent="0.25">
      <c r="A48" s="40" t="s">
        <v>71</v>
      </c>
      <c r="B48" s="38">
        <v>9782.5400000000009</v>
      </c>
      <c r="C48" s="38">
        <v>35860</v>
      </c>
      <c r="D48" s="38">
        <v>21822.21</v>
      </c>
      <c r="E48" s="38">
        <f t="shared" si="0"/>
        <v>223.07304646850406</v>
      </c>
      <c r="F48" s="38">
        <f t="shared" si="1"/>
        <v>60.853904071388733</v>
      </c>
      <c r="G48" s="42"/>
    </row>
    <row r="49" spans="1:7" ht="25.15" customHeight="1" x14ac:dyDescent="0.25">
      <c r="A49" s="40" t="s">
        <v>72</v>
      </c>
      <c r="B49" s="38">
        <v>521.19000000000005</v>
      </c>
      <c r="C49" s="38">
        <v>14000</v>
      </c>
      <c r="D49" s="38">
        <v>3318.78</v>
      </c>
      <c r="E49" s="38">
        <f t="shared" si="0"/>
        <v>636.76970010936509</v>
      </c>
      <c r="F49" s="38">
        <f t="shared" si="1"/>
        <v>23.705571428571428</v>
      </c>
      <c r="G49" s="42"/>
    </row>
    <row r="50" spans="1:7" ht="25.15" customHeight="1" x14ac:dyDescent="0.25">
      <c r="A50" s="40" t="s">
        <v>73</v>
      </c>
      <c r="B50" s="38">
        <v>86.42</v>
      </c>
      <c r="C50" s="38">
        <v>23900</v>
      </c>
      <c r="D50" s="38">
        <v>17035.61</v>
      </c>
      <c r="E50" s="38">
        <f t="shared" si="0"/>
        <v>19712.578106919696</v>
      </c>
      <c r="F50" s="38">
        <f t="shared" si="1"/>
        <v>71.278702928870302</v>
      </c>
      <c r="G50" s="42"/>
    </row>
    <row r="51" spans="1:7" ht="25.15" customHeight="1" x14ac:dyDescent="0.25">
      <c r="A51" s="40" t="s">
        <v>74</v>
      </c>
      <c r="B51" s="38">
        <v>3627.24</v>
      </c>
      <c r="C51" s="38">
        <v>6100</v>
      </c>
      <c r="D51" s="38">
        <v>3261.49</v>
      </c>
      <c r="E51" s="38">
        <f t="shared" si="0"/>
        <v>89.916575688402204</v>
      </c>
      <c r="F51" s="38">
        <f t="shared" si="1"/>
        <v>53.467049180327862</v>
      </c>
      <c r="G51" s="42"/>
    </row>
    <row r="52" spans="1:7" ht="25.15" customHeight="1" x14ac:dyDescent="0.25">
      <c r="A52" s="40" t="s">
        <v>75</v>
      </c>
      <c r="B52" s="38">
        <v>16689.89</v>
      </c>
      <c r="C52" s="38">
        <v>24000</v>
      </c>
      <c r="D52" s="38">
        <v>17250.16</v>
      </c>
      <c r="E52" s="38">
        <f t="shared" si="0"/>
        <v>103.35694243640911</v>
      </c>
      <c r="F52" s="38">
        <f t="shared" si="1"/>
        <v>71.875666666666675</v>
      </c>
      <c r="G52" s="42"/>
    </row>
    <row r="53" spans="1:7" ht="25.15" customHeight="1" x14ac:dyDescent="0.25">
      <c r="A53" s="40" t="s">
        <v>76</v>
      </c>
      <c r="B53" s="38">
        <v>3552</v>
      </c>
      <c r="C53" s="38">
        <v>2000</v>
      </c>
      <c r="D53" s="38">
        <v>176.3</v>
      </c>
      <c r="E53" s="38">
        <f t="shared" si="0"/>
        <v>4.9634009009009015</v>
      </c>
      <c r="F53" s="38">
        <f t="shared" si="1"/>
        <v>8.8150000000000013</v>
      </c>
      <c r="G53" s="42"/>
    </row>
    <row r="54" spans="1:7" ht="25.15" customHeight="1" x14ac:dyDescent="0.25">
      <c r="A54" s="40" t="s">
        <v>77</v>
      </c>
      <c r="B54" s="75">
        <f>SUM(B55:B63)</f>
        <v>590113.91</v>
      </c>
      <c r="C54" s="75">
        <f>SUM(C55:C63)</f>
        <v>702000</v>
      </c>
      <c r="D54" s="75">
        <f t="shared" ref="D54" si="6">SUM(D55:D63)</f>
        <v>663129.78</v>
      </c>
      <c r="E54" s="38">
        <f t="shared" si="0"/>
        <v>112.37318232339244</v>
      </c>
      <c r="F54" s="38">
        <f t="shared" si="1"/>
        <v>94.462931623931624</v>
      </c>
      <c r="G54" s="42"/>
    </row>
    <row r="55" spans="1:7" ht="25.15" customHeight="1" x14ac:dyDescent="0.25">
      <c r="A55" s="40" t="s">
        <v>78</v>
      </c>
      <c r="B55" s="38">
        <v>3185.32</v>
      </c>
      <c r="C55" s="38">
        <v>5700</v>
      </c>
      <c r="D55" s="38">
        <v>3464.22</v>
      </c>
      <c r="E55" s="38">
        <f t="shared" si="0"/>
        <v>108.75579219670234</v>
      </c>
      <c r="F55" s="38">
        <f t="shared" si="1"/>
        <v>60.775789473684206</v>
      </c>
      <c r="G55" s="42"/>
    </row>
    <row r="56" spans="1:7" ht="25.15" customHeight="1" x14ac:dyDescent="0.25">
      <c r="A56" s="40" t="s">
        <v>79</v>
      </c>
      <c r="B56" s="38">
        <v>62305.26</v>
      </c>
      <c r="C56" s="38">
        <v>41900</v>
      </c>
      <c r="D56" s="38">
        <v>39190.46</v>
      </c>
      <c r="E56" s="38">
        <f t="shared" si="0"/>
        <v>62.900724593718081</v>
      </c>
      <c r="F56" s="38">
        <f t="shared" si="1"/>
        <v>93.533317422434365</v>
      </c>
      <c r="G56" s="42"/>
    </row>
    <row r="57" spans="1:7" ht="25.15" customHeight="1" x14ac:dyDescent="0.25">
      <c r="A57" s="40" t="s">
        <v>121</v>
      </c>
      <c r="B57" s="41">
        <v>180</v>
      </c>
      <c r="C57" s="41">
        <v>0</v>
      </c>
      <c r="D57" s="38">
        <v>31.86</v>
      </c>
      <c r="E57" s="38">
        <f t="shared" si="0"/>
        <v>17.7</v>
      </c>
      <c r="F57" s="38">
        <v>0</v>
      </c>
      <c r="G57" s="42"/>
    </row>
    <row r="58" spans="1:7" ht="25.15" customHeight="1" x14ac:dyDescent="0.25">
      <c r="A58" s="40" t="s">
        <v>80</v>
      </c>
      <c r="B58" s="38">
        <v>640.78</v>
      </c>
      <c r="C58" s="38">
        <v>8000</v>
      </c>
      <c r="D58" s="38">
        <v>6424.76</v>
      </c>
      <c r="E58" s="38">
        <f t="shared" si="0"/>
        <v>1002.6467742438904</v>
      </c>
      <c r="F58" s="38">
        <f t="shared" si="1"/>
        <v>80.3095</v>
      </c>
      <c r="G58" s="42"/>
    </row>
    <row r="59" spans="1:7" ht="25.15" customHeight="1" x14ac:dyDescent="0.25">
      <c r="A59" s="40" t="s">
        <v>112</v>
      </c>
      <c r="B59" s="41">
        <v>450198.66</v>
      </c>
      <c r="C59" s="41">
        <v>452700</v>
      </c>
      <c r="D59" s="38">
        <v>450213.2</v>
      </c>
      <c r="E59" s="38">
        <v>0</v>
      </c>
      <c r="F59" s="38">
        <v>0</v>
      </c>
      <c r="G59" s="42"/>
    </row>
    <row r="60" spans="1:7" ht="25.15" customHeight="1" x14ac:dyDescent="0.25">
      <c r="A60" s="40" t="s">
        <v>81</v>
      </c>
      <c r="B60" s="38">
        <v>0</v>
      </c>
      <c r="C60" s="38">
        <v>7600</v>
      </c>
      <c r="D60" s="38">
        <v>3628.86</v>
      </c>
      <c r="E60" s="38" t="e">
        <f t="shared" si="0"/>
        <v>#DIV/0!</v>
      </c>
      <c r="F60" s="38">
        <f t="shared" si="1"/>
        <v>47.748157894736842</v>
      </c>
      <c r="G60" s="42"/>
    </row>
    <row r="61" spans="1:7" ht="25.15" customHeight="1" x14ac:dyDescent="0.25">
      <c r="A61" s="40" t="s">
        <v>109</v>
      </c>
      <c r="B61" s="38">
        <v>40783.839999999997</v>
      </c>
      <c r="C61" s="38">
        <v>41200</v>
      </c>
      <c r="D61" s="38">
        <v>25671.88</v>
      </c>
      <c r="E61" s="38">
        <f t="shared" si="0"/>
        <v>62.946206144394459</v>
      </c>
      <c r="F61" s="38">
        <f t="shared" si="1"/>
        <v>62.310388349514568</v>
      </c>
      <c r="G61" s="42"/>
    </row>
    <row r="62" spans="1:7" ht="25.15" customHeight="1" x14ac:dyDescent="0.25">
      <c r="A62" s="40" t="s">
        <v>82</v>
      </c>
      <c r="B62" s="38">
        <v>14968</v>
      </c>
      <c r="C62" s="38">
        <v>12200</v>
      </c>
      <c r="D62" s="38">
        <v>11028</v>
      </c>
      <c r="E62" s="38">
        <f t="shared" si="0"/>
        <v>73.677177979690001</v>
      </c>
      <c r="F62" s="38">
        <f t="shared" si="1"/>
        <v>90.393442622950815</v>
      </c>
      <c r="G62" s="42"/>
    </row>
    <row r="63" spans="1:7" ht="25.15" customHeight="1" x14ac:dyDescent="0.25">
      <c r="A63" s="40" t="s">
        <v>83</v>
      </c>
      <c r="B63" s="38">
        <v>17852.05</v>
      </c>
      <c r="C63" s="38">
        <v>132700</v>
      </c>
      <c r="D63" s="38">
        <v>123476.54</v>
      </c>
      <c r="E63" s="38">
        <f t="shared" si="0"/>
        <v>691.66588711100405</v>
      </c>
      <c r="F63" s="38">
        <f t="shared" si="1"/>
        <v>93.049389600602865</v>
      </c>
      <c r="G63" s="42"/>
    </row>
    <row r="64" spans="1:7" ht="25.15" hidden="1" customHeight="1" x14ac:dyDescent="0.25">
      <c r="A64" s="40" t="s">
        <v>113</v>
      </c>
      <c r="B64" s="38">
        <v>0</v>
      </c>
      <c r="C64" s="38">
        <v>0</v>
      </c>
      <c r="D64" s="38">
        <v>0</v>
      </c>
      <c r="E64" s="38" t="e">
        <f t="shared" si="0"/>
        <v>#DIV/0!</v>
      </c>
      <c r="F64" s="38" t="e">
        <f t="shared" si="1"/>
        <v>#DIV/0!</v>
      </c>
      <c r="G64" s="42"/>
    </row>
    <row r="65" spans="1:7" ht="25.15" hidden="1" customHeight="1" x14ac:dyDescent="0.25">
      <c r="A65" s="40" t="s">
        <v>122</v>
      </c>
      <c r="B65" s="41">
        <v>0</v>
      </c>
      <c r="C65" s="38">
        <v>0</v>
      </c>
      <c r="D65" s="41">
        <v>0</v>
      </c>
      <c r="E65" s="38" t="e">
        <f t="shared" si="0"/>
        <v>#DIV/0!</v>
      </c>
      <c r="F65" s="38" t="e">
        <f t="shared" si="1"/>
        <v>#DIV/0!</v>
      </c>
      <c r="G65" s="42"/>
    </row>
    <row r="66" spans="1:7" ht="25.15" customHeight="1" x14ac:dyDescent="0.25">
      <c r="A66" s="40" t="s">
        <v>84</v>
      </c>
      <c r="B66" s="75">
        <f>SUM(B67:B72)</f>
        <v>7628.43</v>
      </c>
      <c r="C66" s="75">
        <f>SUM(C67:C72)</f>
        <v>14300</v>
      </c>
      <c r="D66" s="75">
        <f t="shared" ref="D66" si="7">SUM(D67:D72)</f>
        <v>11414.19</v>
      </c>
      <c r="E66" s="38">
        <f>+D66/B66*100</f>
        <v>149.62698746662159</v>
      </c>
      <c r="F66" s="38">
        <f t="shared" si="1"/>
        <v>79.819510489510492</v>
      </c>
      <c r="G66" s="42"/>
    </row>
    <row r="67" spans="1:7" s="77" customFormat="1" ht="25.15" customHeight="1" x14ac:dyDescent="0.25">
      <c r="A67" s="74" t="s">
        <v>152</v>
      </c>
      <c r="B67" s="75">
        <v>7148.52</v>
      </c>
      <c r="C67" s="75">
        <v>7800</v>
      </c>
      <c r="D67" s="75">
        <v>7744.23</v>
      </c>
      <c r="E67" s="75">
        <f t="shared" si="0"/>
        <v>108.33333333333333</v>
      </c>
      <c r="F67" s="38">
        <f>+D67/C67*100</f>
        <v>99.284999999999997</v>
      </c>
      <c r="G67" s="76"/>
    </row>
    <row r="68" spans="1:7" ht="25.15" customHeight="1" x14ac:dyDescent="0.25">
      <c r="A68" s="40" t="s">
        <v>85</v>
      </c>
      <c r="B68" s="38">
        <v>0</v>
      </c>
      <c r="C68" s="38">
        <v>1500</v>
      </c>
      <c r="D68" s="38">
        <v>2460.27</v>
      </c>
      <c r="E68" s="38">
        <v>0</v>
      </c>
      <c r="F68" s="38">
        <f t="shared" si="1"/>
        <v>164.018</v>
      </c>
      <c r="G68" s="42"/>
    </row>
    <row r="69" spans="1:7" ht="25.15" customHeight="1" x14ac:dyDescent="0.25">
      <c r="A69" s="40" t="s">
        <v>86</v>
      </c>
      <c r="B69" s="38">
        <v>0</v>
      </c>
      <c r="C69" s="38">
        <v>5000</v>
      </c>
      <c r="D69" s="38">
        <v>0</v>
      </c>
      <c r="E69" s="38">
        <v>0</v>
      </c>
      <c r="F69" s="38">
        <f t="shared" si="1"/>
        <v>0</v>
      </c>
      <c r="G69" s="42"/>
    </row>
    <row r="70" spans="1:7" ht="25.15" customHeight="1" x14ac:dyDescent="0.25">
      <c r="A70" s="40" t="s">
        <v>87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42"/>
    </row>
    <row r="71" spans="1:7" ht="25.15" customHeight="1" x14ac:dyDescent="0.25">
      <c r="A71" s="40" t="s">
        <v>88</v>
      </c>
      <c r="B71" s="38">
        <v>479.91</v>
      </c>
      <c r="C71" s="38">
        <v>0</v>
      </c>
      <c r="D71" s="38">
        <v>1209.69</v>
      </c>
      <c r="E71" s="38">
        <f t="shared" si="0"/>
        <v>252.06601237732076</v>
      </c>
      <c r="F71" s="38"/>
      <c r="G71" s="42"/>
    </row>
    <row r="72" spans="1:7" ht="25.15" customHeight="1" x14ac:dyDescent="0.25">
      <c r="A72" s="40" t="s">
        <v>89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42"/>
    </row>
    <row r="73" spans="1:7" ht="25.15" customHeight="1" x14ac:dyDescent="0.25">
      <c r="A73" s="43" t="s">
        <v>90</v>
      </c>
      <c r="B73" s="29">
        <f>B74</f>
        <v>522.78</v>
      </c>
      <c r="C73" s="29">
        <f>C74</f>
        <v>1600</v>
      </c>
      <c r="D73" s="29">
        <v>1042.1300000000001</v>
      </c>
      <c r="E73" s="29">
        <f t="shared" ref="E73:E94" si="8">+D73/B73*100</f>
        <v>199.3438922682582</v>
      </c>
      <c r="F73" s="29">
        <f t="shared" ref="F73:F94" si="9">+D73/C73*100</f>
        <v>65.133125000000007</v>
      </c>
      <c r="G73" s="42"/>
    </row>
    <row r="74" spans="1:7" ht="25.15" customHeight="1" x14ac:dyDescent="0.25">
      <c r="A74" s="40" t="s">
        <v>91</v>
      </c>
      <c r="B74" s="38">
        <f>B75</f>
        <v>522.78</v>
      </c>
      <c r="C74" s="38">
        <f>C75</f>
        <v>1600</v>
      </c>
      <c r="D74" s="38">
        <f>D75</f>
        <v>1042.1300000000001</v>
      </c>
      <c r="E74" s="38">
        <f t="shared" si="8"/>
        <v>199.3438922682582</v>
      </c>
      <c r="F74" s="38">
        <f t="shared" si="9"/>
        <v>65.133125000000007</v>
      </c>
      <c r="G74" s="42"/>
    </row>
    <row r="75" spans="1:7" ht="25.15" customHeight="1" x14ac:dyDescent="0.25">
      <c r="A75" s="40" t="s">
        <v>92</v>
      </c>
      <c r="B75" s="38">
        <v>522.78</v>
      </c>
      <c r="C75" s="38">
        <v>1600</v>
      </c>
      <c r="D75" s="38">
        <v>1042.1300000000001</v>
      </c>
      <c r="E75" s="38">
        <f t="shared" si="8"/>
        <v>199.3438922682582</v>
      </c>
      <c r="F75" s="38">
        <f t="shared" si="9"/>
        <v>65.133125000000007</v>
      </c>
      <c r="G75" s="42"/>
    </row>
    <row r="76" spans="1:7" ht="25.15" customHeight="1" x14ac:dyDescent="0.25">
      <c r="A76" s="40" t="s">
        <v>93</v>
      </c>
      <c r="B76" s="41">
        <v>0</v>
      </c>
      <c r="C76" s="38">
        <v>0</v>
      </c>
      <c r="D76" s="38">
        <v>0</v>
      </c>
      <c r="E76" s="38">
        <v>0</v>
      </c>
      <c r="F76" s="38">
        <v>0</v>
      </c>
      <c r="G76" s="42"/>
    </row>
    <row r="77" spans="1:7" ht="25.15" hidden="1" customHeight="1" x14ac:dyDescent="0.25">
      <c r="A77" s="43" t="s">
        <v>94</v>
      </c>
      <c r="B77" s="29">
        <v>0</v>
      </c>
      <c r="C77" s="29">
        <v>0</v>
      </c>
      <c r="D77" s="29">
        <v>0</v>
      </c>
      <c r="E77" s="29" t="e">
        <f t="shared" si="8"/>
        <v>#DIV/0!</v>
      </c>
      <c r="F77" s="29" t="e">
        <f t="shared" si="9"/>
        <v>#DIV/0!</v>
      </c>
      <c r="G77" s="42"/>
    </row>
    <row r="78" spans="1:7" ht="25.15" hidden="1" customHeight="1" x14ac:dyDescent="0.25">
      <c r="A78" s="40" t="s">
        <v>95</v>
      </c>
      <c r="B78" s="38">
        <v>0</v>
      </c>
      <c r="C78" s="38">
        <v>0</v>
      </c>
      <c r="D78" s="38">
        <v>0</v>
      </c>
      <c r="E78" s="38" t="e">
        <f t="shared" si="8"/>
        <v>#DIV/0!</v>
      </c>
      <c r="F78" s="38" t="e">
        <f t="shared" si="9"/>
        <v>#DIV/0!</v>
      </c>
      <c r="G78" s="42"/>
    </row>
    <row r="79" spans="1:7" ht="25.15" hidden="1" customHeight="1" x14ac:dyDescent="0.25">
      <c r="A79" s="40" t="s">
        <v>96</v>
      </c>
      <c r="B79" s="38">
        <v>0</v>
      </c>
      <c r="C79" s="38">
        <v>0</v>
      </c>
      <c r="D79" s="38">
        <v>0</v>
      </c>
      <c r="E79" s="38" t="e">
        <f t="shared" si="8"/>
        <v>#DIV/0!</v>
      </c>
      <c r="F79" s="38" t="e">
        <f t="shared" si="9"/>
        <v>#DIV/0!</v>
      </c>
      <c r="G79" s="42"/>
    </row>
    <row r="80" spans="1:7" ht="25.15" hidden="1" customHeight="1" x14ac:dyDescent="0.25">
      <c r="A80" s="40" t="s">
        <v>97</v>
      </c>
      <c r="B80" s="38">
        <v>0</v>
      </c>
      <c r="C80" s="38">
        <v>0</v>
      </c>
      <c r="D80" s="38">
        <v>0</v>
      </c>
      <c r="E80" s="38" t="e">
        <f t="shared" si="8"/>
        <v>#DIV/0!</v>
      </c>
      <c r="F80" s="38" t="e">
        <f t="shared" si="9"/>
        <v>#DIV/0!</v>
      </c>
      <c r="G80" s="42"/>
    </row>
    <row r="81" spans="1:7" ht="25.15" hidden="1" customHeight="1" x14ac:dyDescent="0.25">
      <c r="A81" s="43" t="s">
        <v>98</v>
      </c>
      <c r="B81" s="29">
        <v>0</v>
      </c>
      <c r="C81" s="29">
        <v>0</v>
      </c>
      <c r="D81" s="29">
        <v>0</v>
      </c>
      <c r="E81" s="29" t="e">
        <f t="shared" si="8"/>
        <v>#DIV/0!</v>
      </c>
      <c r="F81" s="29" t="e">
        <f t="shared" si="9"/>
        <v>#DIV/0!</v>
      </c>
      <c r="G81" s="42"/>
    </row>
    <row r="82" spans="1:7" ht="25.15" hidden="1" customHeight="1" x14ac:dyDescent="0.25">
      <c r="A82" s="40" t="s">
        <v>99</v>
      </c>
      <c r="B82" s="38">
        <v>0</v>
      </c>
      <c r="C82" s="38">
        <v>0</v>
      </c>
      <c r="D82" s="38">
        <v>0</v>
      </c>
      <c r="E82" s="38" t="e">
        <f t="shared" si="8"/>
        <v>#DIV/0!</v>
      </c>
      <c r="F82" s="38" t="e">
        <f t="shared" si="9"/>
        <v>#DIV/0!</v>
      </c>
      <c r="G82" s="42"/>
    </row>
    <row r="83" spans="1:7" ht="25.15" hidden="1" customHeight="1" x14ac:dyDescent="0.25">
      <c r="A83" s="40" t="s">
        <v>100</v>
      </c>
      <c r="B83" s="38">
        <v>0</v>
      </c>
      <c r="C83" s="38">
        <v>0</v>
      </c>
      <c r="D83" s="38">
        <v>0</v>
      </c>
      <c r="E83" s="38" t="e">
        <f t="shared" si="8"/>
        <v>#DIV/0!</v>
      </c>
      <c r="F83" s="38" t="e">
        <f t="shared" si="9"/>
        <v>#DIV/0!</v>
      </c>
      <c r="G83" s="42"/>
    </row>
    <row r="84" spans="1:7" s="27" customFormat="1" ht="25.15" customHeight="1" x14ac:dyDescent="0.25">
      <c r="A84" s="50" t="s">
        <v>101</v>
      </c>
      <c r="B84" s="51">
        <f>B85</f>
        <v>205232.37000000002</v>
      </c>
      <c r="C84" s="51">
        <f t="shared" ref="C84:D84" si="10">C85</f>
        <v>36800</v>
      </c>
      <c r="D84" s="51">
        <f t="shared" si="10"/>
        <v>36800</v>
      </c>
      <c r="E84" s="51">
        <f t="shared" si="8"/>
        <v>17.930894624468838</v>
      </c>
      <c r="F84" s="51">
        <f t="shared" si="9"/>
        <v>100</v>
      </c>
      <c r="G84" s="42"/>
    </row>
    <row r="85" spans="1:7" ht="25.15" customHeight="1" x14ac:dyDescent="0.25">
      <c r="A85" s="43" t="s">
        <v>102</v>
      </c>
      <c r="B85" s="29">
        <f>B86+B92</f>
        <v>205232.37000000002</v>
      </c>
      <c r="C85" s="29">
        <f>C86+C91+C90</f>
        <v>36800</v>
      </c>
      <c r="D85" s="29">
        <f t="shared" ref="D85" si="11">D86+D92</f>
        <v>36800</v>
      </c>
      <c r="E85" s="29">
        <f t="shared" si="8"/>
        <v>17.930894624468838</v>
      </c>
      <c r="F85" s="29">
        <f t="shared" si="9"/>
        <v>100</v>
      </c>
      <c r="G85" s="42"/>
    </row>
    <row r="86" spans="1:7" ht="25.15" customHeight="1" x14ac:dyDescent="0.25">
      <c r="A86" s="40" t="s">
        <v>103</v>
      </c>
      <c r="B86" s="38">
        <f>SUM(B87:B91)</f>
        <v>180972.42</v>
      </c>
      <c r="C86" s="38">
        <v>14200</v>
      </c>
      <c r="D86" s="38">
        <f t="shared" ref="D86" si="12">SUM(D87:D91)</f>
        <v>36800</v>
      </c>
      <c r="E86" s="38">
        <f t="shared" si="8"/>
        <v>20.334590209933644</v>
      </c>
      <c r="F86" s="38">
        <f t="shared" si="9"/>
        <v>259.15492957746483</v>
      </c>
      <c r="G86" s="42"/>
    </row>
    <row r="87" spans="1:7" ht="25.15" customHeight="1" x14ac:dyDescent="0.25">
      <c r="A87" s="40" t="s">
        <v>104</v>
      </c>
      <c r="B87" s="38">
        <v>135574.66</v>
      </c>
      <c r="C87" s="38">
        <v>0</v>
      </c>
      <c r="D87" s="38">
        <v>14200</v>
      </c>
      <c r="E87" s="38">
        <f t="shared" si="8"/>
        <v>10.473933698229446</v>
      </c>
      <c r="F87" s="38">
        <v>0</v>
      </c>
      <c r="G87" s="42"/>
    </row>
    <row r="88" spans="1:7" ht="25.15" customHeight="1" x14ac:dyDescent="0.25">
      <c r="A88" s="40" t="s">
        <v>114</v>
      </c>
      <c r="B88" s="38">
        <v>14462.5</v>
      </c>
      <c r="C88" s="41">
        <v>0</v>
      </c>
      <c r="D88" s="41">
        <v>0</v>
      </c>
      <c r="E88" s="38">
        <v>0</v>
      </c>
      <c r="F88" s="38">
        <v>0</v>
      </c>
      <c r="G88" s="42"/>
    </row>
    <row r="89" spans="1:7" ht="25.15" customHeight="1" x14ac:dyDescent="0.25">
      <c r="A89" s="40" t="s">
        <v>123</v>
      </c>
      <c r="B89" s="41"/>
      <c r="C89" s="38">
        <v>0</v>
      </c>
      <c r="D89" s="38">
        <v>0</v>
      </c>
      <c r="E89" s="38">
        <v>0</v>
      </c>
      <c r="F89" s="38">
        <v>0</v>
      </c>
      <c r="G89" s="42"/>
    </row>
    <row r="90" spans="1:7" ht="25.15" customHeight="1" x14ac:dyDescent="0.25">
      <c r="A90" s="40" t="s">
        <v>153</v>
      </c>
      <c r="B90" s="38">
        <v>8355.3799999999992</v>
      </c>
      <c r="C90" s="38">
        <v>4500</v>
      </c>
      <c r="D90" s="41">
        <v>4500</v>
      </c>
      <c r="E90" s="38">
        <v>0</v>
      </c>
      <c r="F90" s="38">
        <f t="shared" si="9"/>
        <v>100</v>
      </c>
      <c r="G90" s="42"/>
    </row>
    <row r="91" spans="1:7" ht="25.15" customHeight="1" x14ac:dyDescent="0.25">
      <c r="A91" s="40" t="s">
        <v>110</v>
      </c>
      <c r="B91" s="38">
        <v>22579.88</v>
      </c>
      <c r="C91" s="38">
        <v>18100</v>
      </c>
      <c r="D91" s="38">
        <v>18100</v>
      </c>
      <c r="E91" s="38">
        <f t="shared" si="8"/>
        <v>80.159859131226568</v>
      </c>
      <c r="F91" s="38">
        <f t="shared" si="9"/>
        <v>100</v>
      </c>
      <c r="G91" s="42"/>
    </row>
    <row r="92" spans="1:7" ht="25.15" customHeight="1" x14ac:dyDescent="0.25">
      <c r="A92" s="40" t="s">
        <v>154</v>
      </c>
      <c r="B92" s="38">
        <f>B93</f>
        <v>24259.95</v>
      </c>
      <c r="C92" s="38">
        <f t="shared" ref="C92:D92" si="13">C93</f>
        <v>0</v>
      </c>
      <c r="D92" s="38">
        <f t="shared" si="13"/>
        <v>0</v>
      </c>
      <c r="E92" s="38">
        <f t="shared" si="8"/>
        <v>0</v>
      </c>
      <c r="F92" s="38">
        <v>0</v>
      </c>
      <c r="G92" s="42"/>
    </row>
    <row r="93" spans="1:7" ht="25.15" customHeight="1" x14ac:dyDescent="0.25">
      <c r="A93" s="40" t="s">
        <v>155</v>
      </c>
      <c r="B93" s="38">
        <v>24259.95</v>
      </c>
      <c r="C93" s="38">
        <v>0</v>
      </c>
      <c r="D93" s="38">
        <v>0</v>
      </c>
      <c r="E93" s="38">
        <f t="shared" si="8"/>
        <v>0</v>
      </c>
      <c r="F93" s="38">
        <v>0</v>
      </c>
      <c r="G93" s="42"/>
    </row>
    <row r="94" spans="1:7" s="27" customFormat="1" ht="25.15" customHeight="1" x14ac:dyDescent="0.25">
      <c r="A94" s="50" t="s">
        <v>124</v>
      </c>
      <c r="B94" s="51">
        <f>B32+B84</f>
        <v>895191.15000000014</v>
      </c>
      <c r="C94" s="51">
        <f>C32+C84</f>
        <v>1610200</v>
      </c>
      <c r="D94" s="51">
        <f t="shared" ref="D94" si="14">D32+D84</f>
        <v>1511194.5699999998</v>
      </c>
      <c r="E94" s="51">
        <f t="shared" si="8"/>
        <v>168.81250110660719</v>
      </c>
      <c r="F94" s="51">
        <f t="shared" si="9"/>
        <v>93.851358216370627</v>
      </c>
      <c r="G94" s="42"/>
    </row>
    <row r="96" spans="1:7" x14ac:dyDescent="0.25">
      <c r="B96" s="37"/>
      <c r="C96" s="37"/>
      <c r="D96" s="37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23188-7F71-4C80-A125-04F45562DDA0}">
  <dimension ref="A1:H32"/>
  <sheetViews>
    <sheetView showGridLines="0" zoomScaleNormal="100" workbookViewId="0">
      <selection activeCell="F16" sqref="F16"/>
    </sheetView>
  </sheetViews>
  <sheetFormatPr defaultColWidth="42.42578125" defaultRowHeight="15" x14ac:dyDescent="0.25"/>
  <cols>
    <col min="1" max="1" width="56.28515625" style="56" customWidth="1"/>
    <col min="2" max="6" width="20.7109375" style="56" customWidth="1"/>
    <col min="7" max="8" width="13.28515625" style="56" customWidth="1"/>
    <col min="9" max="16384" width="42.42578125" style="56"/>
  </cols>
  <sheetData>
    <row r="1" spans="1:8" ht="15.75" thickBot="1" x14ac:dyDescent="0.3"/>
    <row r="2" spans="1:8" ht="18" customHeight="1" thickBot="1" x14ac:dyDescent="0.35">
      <c r="A2" s="104" t="s">
        <v>18</v>
      </c>
      <c r="B2" s="105"/>
      <c r="C2" s="105"/>
      <c r="D2" s="105"/>
      <c r="E2" s="105"/>
      <c r="F2" s="106"/>
    </row>
    <row r="3" spans="1:8" x14ac:dyDescent="0.25">
      <c r="G3" s="66"/>
      <c r="H3" s="66"/>
    </row>
    <row r="4" spans="1:8" ht="24.6" customHeight="1" x14ac:dyDescent="0.25">
      <c r="A4" s="71" t="s">
        <v>140</v>
      </c>
      <c r="B4" s="70" t="s">
        <v>135</v>
      </c>
      <c r="C4" s="70" t="s">
        <v>134</v>
      </c>
      <c r="D4" s="70" t="s">
        <v>136</v>
      </c>
      <c r="E4" s="70" t="s">
        <v>127</v>
      </c>
      <c r="F4" s="70" t="s">
        <v>127</v>
      </c>
      <c r="G4" s="66"/>
      <c r="H4" s="66"/>
    </row>
    <row r="5" spans="1:8" s="68" customFormat="1" ht="9" customHeight="1" x14ac:dyDescent="0.2">
      <c r="A5" s="69">
        <v>1</v>
      </c>
      <c r="B5" s="69">
        <v>2</v>
      </c>
      <c r="C5" s="69">
        <v>3</v>
      </c>
      <c r="D5" s="69">
        <v>4</v>
      </c>
      <c r="E5" s="69" t="s">
        <v>128</v>
      </c>
      <c r="F5" s="69" t="s">
        <v>126</v>
      </c>
    </row>
    <row r="6" spans="1:8" ht="24.6" customHeight="1" x14ac:dyDescent="0.25">
      <c r="A6" s="62" t="s">
        <v>34</v>
      </c>
      <c r="B6" s="61">
        <f>+B7+B8+B9+B10+B11+B12+B13</f>
        <v>895191.48</v>
      </c>
      <c r="C6" s="61">
        <f>+C7+C8+C9+C10+C11+C12+C13</f>
        <v>1610200</v>
      </c>
      <c r="D6" s="61">
        <f>+D7+D8+D9+D10+D11+D12+D13</f>
        <v>1552361.02</v>
      </c>
      <c r="E6" s="61">
        <f t="shared" ref="E6:E32" si="0">+D6/B6*100</f>
        <v>173.4110583804931</v>
      </c>
      <c r="F6" s="61">
        <f t="shared" ref="F6:F32" si="1">+D6/C6*100</f>
        <v>96.407962985964474</v>
      </c>
    </row>
    <row r="7" spans="1:8" ht="24.6" customHeight="1" x14ac:dyDescent="0.25">
      <c r="A7" s="67" t="s">
        <v>105</v>
      </c>
      <c r="B7" s="59">
        <v>822424.99</v>
      </c>
      <c r="C7" s="59">
        <v>1439000</v>
      </c>
      <c r="D7" s="59">
        <v>1377477.47</v>
      </c>
      <c r="E7" s="59">
        <f t="shared" si="0"/>
        <v>167.48973909462552</v>
      </c>
      <c r="F7" s="59">
        <f t="shared" si="1"/>
        <v>95.72463307852675</v>
      </c>
    </row>
    <row r="8" spans="1:8" ht="24.6" hidden="1" customHeight="1" x14ac:dyDescent="0.25">
      <c r="A8" s="67" t="s">
        <v>146</v>
      </c>
      <c r="B8" s="59">
        <v>0</v>
      </c>
      <c r="C8" s="59">
        <v>0</v>
      </c>
      <c r="D8" s="59">
        <v>0</v>
      </c>
      <c r="E8" s="59" t="e">
        <f t="shared" si="0"/>
        <v>#DIV/0!</v>
      </c>
      <c r="F8" s="59" t="e">
        <f t="shared" si="1"/>
        <v>#DIV/0!</v>
      </c>
      <c r="H8" s="66"/>
    </row>
    <row r="9" spans="1:8" ht="24.6" hidden="1" customHeight="1" x14ac:dyDescent="0.25">
      <c r="A9" s="67" t="s">
        <v>145</v>
      </c>
      <c r="B9" s="59">
        <v>0</v>
      </c>
      <c r="C9" s="59">
        <v>0</v>
      </c>
      <c r="D9" s="59">
        <v>0</v>
      </c>
      <c r="E9" s="59" t="e">
        <f t="shared" si="0"/>
        <v>#DIV/0!</v>
      </c>
      <c r="F9" s="59" t="e">
        <f t="shared" si="1"/>
        <v>#DIV/0!</v>
      </c>
      <c r="H9" s="66"/>
    </row>
    <row r="10" spans="1:8" ht="24.6" hidden="1" customHeight="1" x14ac:dyDescent="0.25">
      <c r="A10" s="67" t="s">
        <v>144</v>
      </c>
      <c r="B10" s="59">
        <v>0</v>
      </c>
      <c r="C10" s="59">
        <v>0</v>
      </c>
      <c r="D10" s="59">
        <v>0</v>
      </c>
      <c r="E10" s="59" t="e">
        <f t="shared" si="0"/>
        <v>#DIV/0!</v>
      </c>
      <c r="F10" s="59" t="e">
        <f t="shared" si="1"/>
        <v>#DIV/0!</v>
      </c>
      <c r="H10" s="66"/>
    </row>
    <row r="11" spans="1:8" ht="24.6" customHeight="1" x14ac:dyDescent="0.25">
      <c r="A11" s="79" t="s">
        <v>141</v>
      </c>
      <c r="B11" s="59">
        <v>72766.490000000005</v>
      </c>
      <c r="C11" s="59">
        <v>171200</v>
      </c>
      <c r="D11" s="59">
        <v>174883.55</v>
      </c>
      <c r="E11" s="59">
        <f t="shared" si="0"/>
        <v>240.33528345258918</v>
      </c>
      <c r="F11" s="59">
        <f t="shared" si="1"/>
        <v>102.1516063084112</v>
      </c>
      <c r="H11" s="66"/>
    </row>
    <row r="12" spans="1:8" ht="29.25" hidden="1" customHeight="1" x14ac:dyDescent="0.25">
      <c r="A12" s="79" t="s">
        <v>142</v>
      </c>
      <c r="B12" s="59">
        <v>0</v>
      </c>
      <c r="C12" s="59">
        <v>0</v>
      </c>
      <c r="D12" s="59">
        <v>0</v>
      </c>
      <c r="E12" s="59" t="e">
        <f t="shared" si="0"/>
        <v>#DIV/0!</v>
      </c>
      <c r="F12" s="59" t="e">
        <f t="shared" si="1"/>
        <v>#DIV/0!</v>
      </c>
      <c r="H12" s="66"/>
    </row>
    <row r="13" spans="1:8" ht="24" hidden="1" customHeight="1" x14ac:dyDescent="0.25">
      <c r="A13" s="79" t="s">
        <v>143</v>
      </c>
      <c r="B13" s="59">
        <v>0</v>
      </c>
      <c r="C13" s="59">
        <v>0</v>
      </c>
      <c r="D13" s="59">
        <v>0</v>
      </c>
      <c r="E13" s="59" t="e">
        <f t="shared" si="0"/>
        <v>#DIV/0!</v>
      </c>
      <c r="F13" s="59" t="e">
        <f t="shared" si="1"/>
        <v>#DIV/0!</v>
      </c>
      <c r="H13" s="66"/>
    </row>
    <row r="14" spans="1:8" ht="24.6" hidden="1" customHeight="1" x14ac:dyDescent="0.25">
      <c r="A14" s="80" t="s">
        <v>54</v>
      </c>
      <c r="B14" s="65">
        <v>0</v>
      </c>
      <c r="C14" s="65">
        <v>0</v>
      </c>
      <c r="D14" s="65">
        <v>0</v>
      </c>
      <c r="E14" s="61" t="e">
        <f t="shared" si="0"/>
        <v>#DIV/0!</v>
      </c>
      <c r="F14" s="59" t="e">
        <f t="shared" si="1"/>
        <v>#DIV/0!</v>
      </c>
    </row>
    <row r="15" spans="1:8" ht="24.6" hidden="1" customHeight="1" x14ac:dyDescent="0.25">
      <c r="A15" s="79" t="s">
        <v>143</v>
      </c>
      <c r="B15" s="63">
        <v>0</v>
      </c>
      <c r="C15" s="63">
        <v>0</v>
      </c>
      <c r="D15" s="63">
        <v>0</v>
      </c>
      <c r="E15" s="59" t="e">
        <f t="shared" si="0"/>
        <v>#DIV/0!</v>
      </c>
      <c r="F15" s="59" t="e">
        <f t="shared" si="1"/>
        <v>#DIV/0!</v>
      </c>
    </row>
    <row r="16" spans="1:8" ht="24.6" customHeight="1" x14ac:dyDescent="0.25">
      <c r="A16" s="79" t="s">
        <v>137</v>
      </c>
      <c r="B16" s="63">
        <v>153.72</v>
      </c>
      <c r="C16" s="63"/>
      <c r="D16" s="59">
        <v>66858.91</v>
      </c>
      <c r="E16" s="59">
        <f>+D16/B16*100</f>
        <v>43493.956544366381</v>
      </c>
      <c r="F16" s="59">
        <v>0</v>
      </c>
    </row>
    <row r="17" spans="1:8" s="64" customFormat="1" ht="24.6" customHeight="1" x14ac:dyDescent="0.25">
      <c r="A17" s="58" t="s">
        <v>120</v>
      </c>
      <c r="B17" s="57">
        <f>+B6+B14</f>
        <v>895191.48</v>
      </c>
      <c r="C17" s="57">
        <f>+C6+C14</f>
        <v>1610200</v>
      </c>
      <c r="D17" s="57">
        <f>+D6+D14</f>
        <v>1552361.02</v>
      </c>
      <c r="E17" s="57">
        <f t="shared" si="0"/>
        <v>173.4110583804931</v>
      </c>
      <c r="F17" s="57">
        <f t="shared" si="1"/>
        <v>96.407962985964474</v>
      </c>
      <c r="G17" s="56"/>
      <c r="H17" s="56"/>
    </row>
    <row r="18" spans="1:8" ht="24.6" customHeight="1" x14ac:dyDescent="0.25">
      <c r="A18" s="62" t="s">
        <v>106</v>
      </c>
      <c r="B18" s="61">
        <f>+B19+B20+B21+B22+B23+B24+B25+B26</f>
        <v>689958.78</v>
      </c>
      <c r="C18" s="61">
        <f>+C19+C20+C21+C22+C23+C24+C25+C26</f>
        <v>1573400</v>
      </c>
      <c r="D18" s="61">
        <f>+D19+D20+D21</f>
        <v>1474394.57</v>
      </c>
      <c r="E18" s="61">
        <f t="shared" si="0"/>
        <v>213.69313830603039</v>
      </c>
      <c r="F18" s="61">
        <f t="shared" si="1"/>
        <v>93.707548620821157</v>
      </c>
    </row>
    <row r="19" spans="1:8" ht="24.6" customHeight="1" x14ac:dyDescent="0.25">
      <c r="A19" s="60" t="s">
        <v>105</v>
      </c>
      <c r="B19" s="59">
        <v>689958.78</v>
      </c>
      <c r="C19" s="59">
        <v>1439000</v>
      </c>
      <c r="D19" s="59">
        <v>1303132.8400000001</v>
      </c>
      <c r="E19" s="59">
        <f t="shared" si="0"/>
        <v>188.87111488022518</v>
      </c>
      <c r="F19" s="59">
        <f t="shared" si="1"/>
        <v>90.558223766504526</v>
      </c>
    </row>
    <row r="20" spans="1:8" ht="24.6" customHeight="1" x14ac:dyDescent="0.25">
      <c r="A20" s="60" t="s">
        <v>141</v>
      </c>
      <c r="B20" s="59">
        <v>0</v>
      </c>
      <c r="C20" s="59">
        <v>134400</v>
      </c>
      <c r="D20" s="59">
        <v>171261.73</v>
      </c>
      <c r="E20" s="59">
        <v>0</v>
      </c>
      <c r="F20" s="59">
        <f t="shared" si="1"/>
        <v>127.42688244047619</v>
      </c>
    </row>
    <row r="21" spans="1:8" ht="24.6" customHeight="1" x14ac:dyDescent="0.25">
      <c r="A21" s="60" t="s">
        <v>137</v>
      </c>
      <c r="B21" s="59"/>
      <c r="C21" s="59">
        <v>0</v>
      </c>
      <c r="D21" s="59">
        <v>0</v>
      </c>
      <c r="E21" s="59">
        <v>0</v>
      </c>
      <c r="F21" s="59">
        <v>0</v>
      </c>
    </row>
    <row r="22" spans="1:8" ht="24.6" hidden="1" customHeight="1" x14ac:dyDescent="0.25">
      <c r="A22" s="60" t="s">
        <v>146</v>
      </c>
      <c r="B22" s="59">
        <v>0</v>
      </c>
      <c r="C22" s="59">
        <v>0</v>
      </c>
      <c r="D22" s="59">
        <v>0</v>
      </c>
      <c r="E22" s="59" t="e">
        <f t="shared" si="0"/>
        <v>#DIV/0!</v>
      </c>
      <c r="F22" s="59" t="e">
        <f t="shared" si="1"/>
        <v>#DIV/0!</v>
      </c>
    </row>
    <row r="23" spans="1:8" ht="24.6" hidden="1" customHeight="1" x14ac:dyDescent="0.25">
      <c r="A23" s="60" t="s">
        <v>145</v>
      </c>
      <c r="B23" s="63">
        <v>0</v>
      </c>
      <c r="C23" s="63">
        <v>0</v>
      </c>
      <c r="D23" s="63">
        <v>0</v>
      </c>
      <c r="E23" s="59" t="e">
        <f t="shared" si="0"/>
        <v>#DIV/0!</v>
      </c>
      <c r="F23" s="59" t="e">
        <f t="shared" si="1"/>
        <v>#DIV/0!</v>
      </c>
    </row>
    <row r="24" spans="1:8" ht="24.6" hidden="1" customHeight="1" x14ac:dyDescent="0.25">
      <c r="A24" s="60" t="s">
        <v>147</v>
      </c>
      <c r="B24" s="59">
        <v>0</v>
      </c>
      <c r="C24" s="59">
        <v>0</v>
      </c>
      <c r="D24" s="59">
        <v>0</v>
      </c>
      <c r="E24" s="59" t="e">
        <f t="shared" si="0"/>
        <v>#DIV/0!</v>
      </c>
      <c r="F24" s="59" t="e">
        <f t="shared" si="1"/>
        <v>#DIV/0!</v>
      </c>
    </row>
    <row r="25" spans="1:8" ht="24.6" hidden="1" customHeight="1" x14ac:dyDescent="0.25">
      <c r="A25" s="60" t="s">
        <v>142</v>
      </c>
      <c r="B25" s="59">
        <v>0</v>
      </c>
      <c r="C25" s="59">
        <v>0</v>
      </c>
      <c r="D25" s="59">
        <v>0</v>
      </c>
      <c r="E25" s="59" t="e">
        <f t="shared" si="0"/>
        <v>#DIV/0!</v>
      </c>
      <c r="F25" s="59" t="e">
        <f t="shared" si="1"/>
        <v>#DIV/0!</v>
      </c>
    </row>
    <row r="26" spans="1:8" ht="24.6" hidden="1" customHeight="1" x14ac:dyDescent="0.25">
      <c r="A26" s="60" t="s">
        <v>143</v>
      </c>
      <c r="B26" s="59">
        <v>0</v>
      </c>
      <c r="C26" s="59">
        <v>0</v>
      </c>
      <c r="D26" s="59">
        <v>0</v>
      </c>
      <c r="E26" s="59" t="e">
        <f t="shared" si="0"/>
        <v>#DIV/0!</v>
      </c>
      <c r="F26" s="59" t="e">
        <f t="shared" si="1"/>
        <v>#DIV/0!</v>
      </c>
    </row>
    <row r="27" spans="1:8" ht="24.6" customHeight="1" x14ac:dyDescent="0.25">
      <c r="A27" s="62" t="s">
        <v>101</v>
      </c>
      <c r="B27" s="61">
        <f>+B28+B29+B30+B31</f>
        <v>205232.37</v>
      </c>
      <c r="C27" s="61">
        <f>+C28+C29+C30+C31</f>
        <v>36800</v>
      </c>
      <c r="D27" s="61">
        <f>+D28+D29+D30+D31</f>
        <v>11107.54</v>
      </c>
      <c r="E27" s="61">
        <f t="shared" si="0"/>
        <v>5.4121774260074087</v>
      </c>
      <c r="F27" s="61">
        <f t="shared" si="1"/>
        <v>30.183532608695657</v>
      </c>
    </row>
    <row r="28" spans="1:8" ht="24.6" customHeight="1" x14ac:dyDescent="0.25">
      <c r="A28" s="60" t="s">
        <v>105</v>
      </c>
      <c r="B28" s="59">
        <v>132465.88</v>
      </c>
      <c r="C28" s="59">
        <v>0</v>
      </c>
      <c r="D28" s="59">
        <v>7486.39</v>
      </c>
      <c r="E28" s="59">
        <f t="shared" si="0"/>
        <v>5.651560990649064</v>
      </c>
      <c r="F28" s="59">
        <v>0</v>
      </c>
    </row>
    <row r="29" spans="1:8" ht="24.6" customHeight="1" x14ac:dyDescent="0.25">
      <c r="A29" s="60" t="s">
        <v>141</v>
      </c>
      <c r="B29" s="59">
        <v>72766.490000000005</v>
      </c>
      <c r="C29" s="59">
        <v>36800</v>
      </c>
      <c r="D29" s="59">
        <v>3621.15</v>
      </c>
      <c r="E29" s="59">
        <f t="shared" si="0"/>
        <v>4.9763977896968781</v>
      </c>
      <c r="F29" s="59">
        <f t="shared" si="1"/>
        <v>9.8400815217391298</v>
      </c>
    </row>
    <row r="30" spans="1:8" ht="24.6" hidden="1" customHeight="1" x14ac:dyDescent="0.25">
      <c r="A30" s="60" t="s">
        <v>146</v>
      </c>
      <c r="B30" s="59">
        <v>0</v>
      </c>
      <c r="C30" s="59">
        <v>0</v>
      </c>
      <c r="D30" s="59">
        <v>0</v>
      </c>
      <c r="E30" s="59" t="e">
        <f t="shared" si="0"/>
        <v>#DIV/0!</v>
      </c>
      <c r="F30" s="59" t="e">
        <f t="shared" si="1"/>
        <v>#DIV/0!</v>
      </c>
    </row>
    <row r="31" spans="1:8" ht="24.6" hidden="1" customHeight="1" x14ac:dyDescent="0.25">
      <c r="A31" s="60" t="s">
        <v>143</v>
      </c>
      <c r="B31" s="59">
        <v>0</v>
      </c>
      <c r="C31" s="59">
        <v>0</v>
      </c>
      <c r="D31" s="59">
        <v>0</v>
      </c>
      <c r="E31" s="59" t="e">
        <f t="shared" si="0"/>
        <v>#DIV/0!</v>
      </c>
      <c r="F31" s="59" t="e">
        <f t="shared" si="1"/>
        <v>#DIV/0!</v>
      </c>
    </row>
    <row r="32" spans="1:8" ht="24.6" customHeight="1" x14ac:dyDescent="0.25">
      <c r="A32" s="58" t="s">
        <v>124</v>
      </c>
      <c r="B32" s="57">
        <f>+B18+B27</f>
        <v>895191.15</v>
      </c>
      <c r="C32" s="57">
        <f>+C18+C27</f>
        <v>1610200</v>
      </c>
      <c r="D32" s="57">
        <f>+D18+D27</f>
        <v>1485502.11</v>
      </c>
      <c r="E32" s="57">
        <f t="shared" si="0"/>
        <v>165.94244815758066</v>
      </c>
      <c r="F32" s="57">
        <f t="shared" si="1"/>
        <v>92.255751459446032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EE4E-D06D-4764-9720-4FF90E06F363}">
  <dimension ref="A1:F12"/>
  <sheetViews>
    <sheetView showGridLines="0" zoomScaleNormal="100" workbookViewId="0">
      <selection activeCell="B7" sqref="B7"/>
    </sheetView>
  </sheetViews>
  <sheetFormatPr defaultColWidth="8.85546875" defaultRowHeight="15" x14ac:dyDescent="0.25"/>
  <cols>
    <col min="1" max="1" width="55.7109375" style="26" customWidth="1"/>
    <col min="2" max="6" width="20.7109375" style="26" customWidth="1"/>
    <col min="7" max="16384" width="8.85546875" style="26"/>
  </cols>
  <sheetData>
    <row r="1" spans="1:6" ht="15.75" thickBot="1" x14ac:dyDescent="0.3"/>
    <row r="2" spans="1:6" ht="15.75" thickBot="1" x14ac:dyDescent="0.3">
      <c r="A2" s="107" t="s">
        <v>19</v>
      </c>
      <c r="B2" s="108"/>
      <c r="C2" s="108"/>
      <c r="D2" s="108"/>
      <c r="E2" s="108"/>
      <c r="F2" s="109"/>
    </row>
    <row r="4" spans="1:6" ht="24.6" customHeight="1" x14ac:dyDescent="0.25">
      <c r="A4" s="54" t="s">
        <v>148</v>
      </c>
      <c r="B4" s="55" t="s">
        <v>135</v>
      </c>
      <c r="C4" s="55" t="s">
        <v>134</v>
      </c>
      <c r="D4" s="55" t="s">
        <v>136</v>
      </c>
      <c r="E4" s="55" t="s">
        <v>127</v>
      </c>
      <c r="F4" s="55" t="s">
        <v>127</v>
      </c>
    </row>
    <row r="5" spans="1:6" s="52" customFormat="1" ht="9" customHeight="1" x14ac:dyDescent="0.25">
      <c r="A5" s="31">
        <v>1</v>
      </c>
      <c r="B5" s="31">
        <v>2</v>
      </c>
      <c r="C5" s="31">
        <v>3</v>
      </c>
      <c r="D5" s="31">
        <v>4</v>
      </c>
      <c r="E5" s="31" t="s">
        <v>128</v>
      </c>
      <c r="F5" s="31" t="s">
        <v>126</v>
      </c>
    </row>
    <row r="6" spans="1:6" s="27" customFormat="1" ht="24.6" customHeight="1" x14ac:dyDescent="0.25">
      <c r="A6" s="32" t="s">
        <v>149</v>
      </c>
      <c r="B6" s="28">
        <f>+B7</f>
        <v>895191.15</v>
      </c>
      <c r="C6" s="28">
        <f>+C7</f>
        <v>1610200</v>
      </c>
      <c r="D6" s="28">
        <f>+D7</f>
        <v>1485502.11</v>
      </c>
      <c r="E6" s="28">
        <f>+D6/B6*100</f>
        <v>165.94244815758066</v>
      </c>
      <c r="F6" s="28">
        <f>+D6/C6*100</f>
        <v>92.255751459446032</v>
      </c>
    </row>
    <row r="7" spans="1:6" ht="24.6" customHeight="1" thickBot="1" x14ac:dyDescent="0.3">
      <c r="A7" s="86" t="s">
        <v>233</v>
      </c>
      <c r="B7" s="30">
        <v>895191.15</v>
      </c>
      <c r="C7" s="30">
        <v>1610200</v>
      </c>
      <c r="D7" s="30">
        <v>1485502.11</v>
      </c>
      <c r="E7" s="30">
        <f t="shared" ref="E7:E8" si="0">+D7/B7*100</f>
        <v>165.94244815758066</v>
      </c>
      <c r="F7" s="30">
        <f t="shared" ref="F7:F8" si="1">+D7/C7*100</f>
        <v>92.255751459446032</v>
      </c>
    </row>
    <row r="8" spans="1:6" ht="24.6" customHeight="1" thickBot="1" x14ac:dyDescent="0.3">
      <c r="A8" s="86" t="s">
        <v>234</v>
      </c>
      <c r="B8" s="30">
        <v>895191.15</v>
      </c>
      <c r="C8" s="30">
        <v>1610200</v>
      </c>
      <c r="D8" s="30">
        <v>1485502.11</v>
      </c>
      <c r="E8" s="30">
        <f t="shared" si="0"/>
        <v>165.94244815758066</v>
      </c>
      <c r="F8" s="30">
        <f t="shared" si="1"/>
        <v>92.255751459446032</v>
      </c>
    </row>
    <row r="12" spans="1:6" x14ac:dyDescent="0.25">
      <c r="C12" s="37"/>
      <c r="D12" s="37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6751-6A0B-4993-834C-16E9D316F9D6}">
  <dimension ref="A1:F79"/>
  <sheetViews>
    <sheetView tabSelected="1" topLeftCell="A58" workbookViewId="0">
      <selection activeCell="I21" sqref="I21"/>
    </sheetView>
  </sheetViews>
  <sheetFormatPr defaultRowHeight="15" x14ac:dyDescent="0.25"/>
  <cols>
    <col min="1" max="1" width="48.42578125" customWidth="1"/>
    <col min="2" max="2" width="28.28515625" customWidth="1"/>
    <col min="3" max="3" width="23.5703125" customWidth="1"/>
    <col min="4" max="4" width="26.7109375" customWidth="1"/>
    <col min="5" max="5" width="28.42578125" customWidth="1"/>
  </cols>
  <sheetData>
    <row r="1" spans="1:6" ht="15.75" thickBot="1" x14ac:dyDescent="0.3">
      <c r="A1" s="81"/>
      <c r="B1" s="81"/>
      <c r="C1" s="81"/>
      <c r="D1" s="81"/>
      <c r="E1" s="81"/>
      <c r="F1" s="81"/>
    </row>
    <row r="2" spans="1:6" ht="26.25" thickBot="1" x14ac:dyDescent="0.3">
      <c r="A2" s="85" t="s">
        <v>156</v>
      </c>
      <c r="B2" s="85" t="s">
        <v>157</v>
      </c>
      <c r="C2" s="85" t="s">
        <v>158</v>
      </c>
      <c r="D2" s="85" t="s">
        <v>136</v>
      </c>
      <c r="E2" s="85" t="s">
        <v>159</v>
      </c>
      <c r="F2" s="81"/>
    </row>
    <row r="3" spans="1:6" x14ac:dyDescent="0.25">
      <c r="A3" s="87" t="s">
        <v>160</v>
      </c>
      <c r="B3" s="88">
        <v>895191.15</v>
      </c>
      <c r="C3" s="88">
        <v>1610200</v>
      </c>
      <c r="D3" s="88">
        <v>1485502.11</v>
      </c>
      <c r="E3" s="88">
        <f>D3/C3*100</f>
        <v>92.255751459446032</v>
      </c>
      <c r="F3" s="81"/>
    </row>
    <row r="4" spans="1:6" x14ac:dyDescent="0.25">
      <c r="A4" s="87" t="s">
        <v>161</v>
      </c>
      <c r="B4" s="88">
        <v>895191.15</v>
      </c>
      <c r="C4" s="88">
        <v>1610200</v>
      </c>
      <c r="D4" s="88">
        <v>1485502.11</v>
      </c>
      <c r="E4" s="88">
        <f t="shared" ref="E4:E67" si="0">D4/C4*100</f>
        <v>92.255751459446032</v>
      </c>
      <c r="F4" s="81"/>
    </row>
    <row r="5" spans="1:6" ht="30" x14ac:dyDescent="0.25">
      <c r="A5" s="89" t="s">
        <v>162</v>
      </c>
      <c r="B5" s="90">
        <v>895191.15</v>
      </c>
      <c r="C5" s="90">
        <v>1610200</v>
      </c>
      <c r="D5" s="90">
        <v>1485502.11</v>
      </c>
      <c r="E5" s="88">
        <f t="shared" si="0"/>
        <v>92.255751459446032</v>
      </c>
      <c r="F5" s="81"/>
    </row>
    <row r="6" spans="1:6" x14ac:dyDescent="0.25">
      <c r="A6" s="89" t="s">
        <v>163</v>
      </c>
      <c r="B6" s="90">
        <v>45874.15</v>
      </c>
      <c r="C6" s="90">
        <v>600000</v>
      </c>
      <c r="D6" s="90">
        <v>588911.97</v>
      </c>
      <c r="E6" s="88">
        <f t="shared" si="0"/>
        <v>98.151994999999985</v>
      </c>
      <c r="F6" s="81"/>
    </row>
    <row r="7" spans="1:6" x14ac:dyDescent="0.25">
      <c r="A7" s="89" t="s">
        <v>164</v>
      </c>
      <c r="B7" s="90">
        <v>2000</v>
      </c>
      <c r="C7" s="90">
        <v>13000</v>
      </c>
      <c r="D7" s="90">
        <v>12740</v>
      </c>
      <c r="E7" s="88">
        <f t="shared" si="0"/>
        <v>98</v>
      </c>
      <c r="F7" s="81"/>
    </row>
    <row r="8" spans="1:6" x14ac:dyDescent="0.25">
      <c r="A8" s="89" t="s">
        <v>165</v>
      </c>
      <c r="B8" s="91">
        <v>280</v>
      </c>
      <c r="C8" s="90">
        <v>2240</v>
      </c>
      <c r="D8" s="90">
        <v>2240</v>
      </c>
      <c r="E8" s="88">
        <f t="shared" si="0"/>
        <v>100</v>
      </c>
      <c r="F8" s="81"/>
    </row>
    <row r="9" spans="1:6" x14ac:dyDescent="0.25">
      <c r="A9" s="89" t="s">
        <v>166</v>
      </c>
      <c r="B9" s="91">
        <v>200</v>
      </c>
      <c r="C9" s="90">
        <v>4400</v>
      </c>
      <c r="D9" s="90">
        <v>4400</v>
      </c>
      <c r="E9" s="88">
        <f t="shared" si="0"/>
        <v>100</v>
      </c>
      <c r="F9" s="81"/>
    </row>
    <row r="10" spans="1:6" x14ac:dyDescent="0.25">
      <c r="A10" s="89" t="s">
        <v>167</v>
      </c>
      <c r="B10" s="89"/>
      <c r="C10" s="90">
        <v>18500</v>
      </c>
      <c r="D10" s="90">
        <v>18427.3</v>
      </c>
      <c r="E10" s="88">
        <f t="shared" si="0"/>
        <v>99.60702702702703</v>
      </c>
      <c r="F10" s="81"/>
    </row>
    <row r="11" spans="1:6" ht="30" x14ac:dyDescent="0.25">
      <c r="A11" s="89" t="s">
        <v>168</v>
      </c>
      <c r="B11" s="90">
        <v>7494.53</v>
      </c>
      <c r="C11" s="90">
        <v>99000</v>
      </c>
      <c r="D11" s="90">
        <v>97170.5</v>
      </c>
      <c r="E11" s="88">
        <f t="shared" si="0"/>
        <v>98.152020202020211</v>
      </c>
      <c r="F11" s="81"/>
    </row>
    <row r="12" spans="1:6" x14ac:dyDescent="0.25">
      <c r="A12" s="89" t="s">
        <v>169</v>
      </c>
      <c r="B12" s="91">
        <v>26.55</v>
      </c>
      <c r="C12" s="90">
        <v>0</v>
      </c>
      <c r="D12" s="90">
        <v>0</v>
      </c>
      <c r="E12" s="88">
        <v>0</v>
      </c>
      <c r="F12" s="81"/>
    </row>
    <row r="13" spans="1:6" ht="30" x14ac:dyDescent="0.25">
      <c r="A13" s="89" t="s">
        <v>170</v>
      </c>
      <c r="B13" s="90">
        <v>0</v>
      </c>
      <c r="C13" s="90">
        <v>0</v>
      </c>
      <c r="D13" s="90">
        <v>0</v>
      </c>
      <c r="E13" s="88">
        <v>0</v>
      </c>
      <c r="F13" s="81"/>
    </row>
    <row r="14" spans="1:6" ht="30" x14ac:dyDescent="0.25">
      <c r="A14" s="89" t="s">
        <v>171</v>
      </c>
      <c r="B14" s="91">
        <v>484.8</v>
      </c>
      <c r="C14" s="90">
        <v>0</v>
      </c>
      <c r="D14" s="90">
        <v>0</v>
      </c>
      <c r="E14" s="88">
        <v>0</v>
      </c>
      <c r="F14" s="81"/>
    </row>
    <row r="15" spans="1:6" x14ac:dyDescent="0.25">
      <c r="A15" s="89" t="s">
        <v>172</v>
      </c>
      <c r="B15" s="91">
        <v>974.35</v>
      </c>
      <c r="C15" s="90">
        <v>11500</v>
      </c>
      <c r="D15" s="90">
        <v>11084.6</v>
      </c>
      <c r="E15" s="88">
        <f t="shared" si="0"/>
        <v>96.387826086956522</v>
      </c>
      <c r="F15" s="81"/>
    </row>
    <row r="16" spans="1:6" x14ac:dyDescent="0.25">
      <c r="A16" s="89" t="s">
        <v>173</v>
      </c>
      <c r="B16" s="91">
        <v>100</v>
      </c>
      <c r="C16" s="89"/>
      <c r="D16" s="89"/>
      <c r="E16" s="88"/>
      <c r="F16" s="81"/>
    </row>
    <row r="17" spans="1:6" x14ac:dyDescent="0.25">
      <c r="A17" s="89" t="s">
        <v>174</v>
      </c>
      <c r="B17" s="89"/>
      <c r="C17" s="90">
        <v>1000</v>
      </c>
      <c r="D17" s="91">
        <v>969.55</v>
      </c>
      <c r="E17" s="88">
        <f t="shared" si="0"/>
        <v>96.954999999999984</v>
      </c>
      <c r="F17" s="81"/>
    </row>
    <row r="18" spans="1:6" x14ac:dyDescent="0.25">
      <c r="A18" s="89" t="s">
        <v>175</v>
      </c>
      <c r="B18" s="90">
        <v>1976.81</v>
      </c>
      <c r="C18" s="90">
        <v>11200</v>
      </c>
      <c r="D18" s="90">
        <v>4265.04</v>
      </c>
      <c r="E18" s="88">
        <f t="shared" si="0"/>
        <v>38.080714285714286</v>
      </c>
      <c r="F18" s="81"/>
    </row>
    <row r="19" spans="1:6" ht="30" x14ac:dyDescent="0.25">
      <c r="A19" s="89" t="s">
        <v>176</v>
      </c>
      <c r="B19" s="90">
        <v>1989.6</v>
      </c>
      <c r="C19" s="90">
        <v>7100</v>
      </c>
      <c r="D19" s="90">
        <v>5110.38</v>
      </c>
      <c r="E19" s="88">
        <f t="shared" si="0"/>
        <v>71.977183098591553</v>
      </c>
      <c r="F19" s="81"/>
    </row>
    <row r="20" spans="1:6" x14ac:dyDescent="0.25">
      <c r="A20" s="89" t="s">
        <v>177</v>
      </c>
      <c r="B20" s="90">
        <v>3610.76</v>
      </c>
      <c r="C20" s="90">
        <v>8800</v>
      </c>
      <c r="D20" s="90">
        <v>9387.84</v>
      </c>
      <c r="E20" s="88">
        <f t="shared" si="0"/>
        <v>106.67999999999999</v>
      </c>
      <c r="F20" s="81"/>
    </row>
    <row r="21" spans="1:6" x14ac:dyDescent="0.25">
      <c r="A21" s="89" t="s">
        <v>178</v>
      </c>
      <c r="B21" s="90">
        <v>1475.06</v>
      </c>
      <c r="C21" s="90">
        <v>6500</v>
      </c>
      <c r="D21" s="91">
        <v>309.81</v>
      </c>
      <c r="E21" s="88">
        <f t="shared" si="0"/>
        <v>4.7663076923076924</v>
      </c>
      <c r="F21" s="81"/>
    </row>
    <row r="22" spans="1:6" ht="30" x14ac:dyDescent="0.25">
      <c r="A22" s="89" t="s">
        <v>179</v>
      </c>
      <c r="B22" s="91">
        <v>730.31</v>
      </c>
      <c r="C22" s="90">
        <v>2260</v>
      </c>
      <c r="D22" s="90">
        <v>2749.14</v>
      </c>
      <c r="E22" s="88">
        <f t="shared" si="0"/>
        <v>121.6433628318584</v>
      </c>
      <c r="F22" s="81"/>
    </row>
    <row r="23" spans="1:6" x14ac:dyDescent="0.25">
      <c r="A23" s="89" t="s">
        <v>180</v>
      </c>
      <c r="B23" s="89"/>
      <c r="C23" s="89"/>
      <c r="D23" s="91">
        <v>654.25</v>
      </c>
      <c r="E23" s="88"/>
      <c r="F23" s="81"/>
    </row>
    <row r="24" spans="1:6" x14ac:dyDescent="0.25">
      <c r="A24" s="89" t="s">
        <v>181</v>
      </c>
      <c r="B24" s="89"/>
      <c r="C24" s="90">
        <v>8000</v>
      </c>
      <c r="D24" s="90">
        <v>1724.79</v>
      </c>
      <c r="E24" s="88">
        <f t="shared" si="0"/>
        <v>21.559875000000002</v>
      </c>
      <c r="F24" s="81"/>
    </row>
    <row r="25" spans="1:6" x14ac:dyDescent="0.25">
      <c r="A25" s="89" t="s">
        <v>182</v>
      </c>
      <c r="B25" s="91">
        <v>521.19000000000005</v>
      </c>
      <c r="C25" s="90">
        <v>6000</v>
      </c>
      <c r="D25" s="91">
        <v>939.74</v>
      </c>
      <c r="E25" s="88">
        <f t="shared" si="0"/>
        <v>15.662333333333333</v>
      </c>
      <c r="F25" s="81"/>
    </row>
    <row r="26" spans="1:6" x14ac:dyDescent="0.25">
      <c r="A26" s="89" t="s">
        <v>183</v>
      </c>
      <c r="B26" s="89"/>
      <c r="C26" s="90">
        <v>22600</v>
      </c>
      <c r="D26" s="90">
        <v>16244.8</v>
      </c>
      <c r="E26" s="88">
        <f t="shared" si="0"/>
        <v>71.879646017699116</v>
      </c>
      <c r="F26" s="81"/>
    </row>
    <row r="27" spans="1:6" x14ac:dyDescent="0.25">
      <c r="A27" s="89" t="s">
        <v>184</v>
      </c>
      <c r="B27" s="91">
        <v>86.42</v>
      </c>
      <c r="C27" s="90">
        <v>1300</v>
      </c>
      <c r="D27" s="91">
        <v>790.81</v>
      </c>
      <c r="E27" s="88">
        <f t="shared" si="0"/>
        <v>60.831538461538457</v>
      </c>
      <c r="F27" s="81"/>
    </row>
    <row r="28" spans="1:6" ht="30" x14ac:dyDescent="0.25">
      <c r="A28" s="89" t="s">
        <v>185</v>
      </c>
      <c r="B28" s="90">
        <v>0</v>
      </c>
      <c r="C28" s="90">
        <v>0</v>
      </c>
      <c r="D28" s="90">
        <v>0</v>
      </c>
      <c r="E28" s="88">
        <v>0</v>
      </c>
      <c r="F28" s="81"/>
    </row>
    <row r="29" spans="1:6" ht="30" x14ac:dyDescent="0.25">
      <c r="A29" s="89" t="s">
        <v>186</v>
      </c>
      <c r="B29" s="90">
        <v>3627.24</v>
      </c>
      <c r="C29" s="90">
        <v>6100</v>
      </c>
      <c r="D29" s="90">
        <v>3261.49</v>
      </c>
      <c r="E29" s="88">
        <f t="shared" si="0"/>
        <v>53.467049180327862</v>
      </c>
      <c r="F29" s="81"/>
    </row>
    <row r="30" spans="1:6" x14ac:dyDescent="0.25">
      <c r="A30" s="89" t="s">
        <v>187</v>
      </c>
      <c r="B30" s="90">
        <v>16689.89</v>
      </c>
      <c r="C30" s="90">
        <v>24000</v>
      </c>
      <c r="D30" s="90">
        <v>17250.16</v>
      </c>
      <c r="E30" s="88">
        <f t="shared" si="0"/>
        <v>71.875666666666675</v>
      </c>
      <c r="F30" s="81"/>
    </row>
    <row r="31" spans="1:6" x14ac:dyDescent="0.25">
      <c r="A31" s="89" t="s">
        <v>188</v>
      </c>
      <c r="B31" s="90">
        <v>3552</v>
      </c>
      <c r="C31" s="90">
        <v>2000</v>
      </c>
      <c r="D31" s="91">
        <v>176.3</v>
      </c>
      <c r="E31" s="88">
        <f t="shared" si="0"/>
        <v>8.8150000000000013</v>
      </c>
      <c r="F31" s="81"/>
    </row>
    <row r="32" spans="1:6" x14ac:dyDescent="0.25">
      <c r="A32" s="89" t="s">
        <v>189</v>
      </c>
      <c r="B32" s="90">
        <v>3173.24</v>
      </c>
      <c r="C32" s="90">
        <v>3200</v>
      </c>
      <c r="D32" s="90">
        <v>3405.72</v>
      </c>
      <c r="E32" s="88">
        <f t="shared" si="0"/>
        <v>106.42874999999998</v>
      </c>
      <c r="F32" s="81"/>
    </row>
    <row r="33" spans="1:6" x14ac:dyDescent="0.25">
      <c r="A33" s="89" t="s">
        <v>190</v>
      </c>
      <c r="B33" s="91">
        <v>12.08</v>
      </c>
      <c r="C33" s="90">
        <v>2500</v>
      </c>
      <c r="D33" s="91">
        <v>58.5</v>
      </c>
      <c r="E33" s="88">
        <f t="shared" si="0"/>
        <v>2.34</v>
      </c>
      <c r="F33" s="81"/>
    </row>
    <row r="34" spans="1:6" ht="30" x14ac:dyDescent="0.25">
      <c r="A34" s="89" t="s">
        <v>191</v>
      </c>
      <c r="B34" s="90">
        <v>50010.68</v>
      </c>
      <c r="C34" s="90">
        <v>11900</v>
      </c>
      <c r="D34" s="90">
        <v>9775.0499999999993</v>
      </c>
      <c r="E34" s="88">
        <f t="shared" si="0"/>
        <v>82.143277310924361</v>
      </c>
      <c r="F34" s="81"/>
    </row>
    <row r="35" spans="1:6" ht="30" x14ac:dyDescent="0.25">
      <c r="A35" s="89" t="s">
        <v>192</v>
      </c>
      <c r="B35" s="90">
        <v>11182.08</v>
      </c>
      <c r="C35" s="90">
        <v>27000</v>
      </c>
      <c r="D35" s="90">
        <v>26790.41</v>
      </c>
      <c r="E35" s="88">
        <f t="shared" si="0"/>
        <v>99.223740740740737</v>
      </c>
      <c r="F35" s="81"/>
    </row>
    <row r="36" spans="1:6" ht="30" x14ac:dyDescent="0.25">
      <c r="A36" s="89" t="s">
        <v>193</v>
      </c>
      <c r="B36" s="90">
        <v>1112.5</v>
      </c>
      <c r="C36" s="90">
        <v>3000</v>
      </c>
      <c r="D36" s="90">
        <v>2625</v>
      </c>
      <c r="E36" s="88">
        <f t="shared" si="0"/>
        <v>87.5</v>
      </c>
      <c r="F36" s="81"/>
    </row>
    <row r="37" spans="1:6" x14ac:dyDescent="0.25">
      <c r="A37" s="89" t="s">
        <v>194</v>
      </c>
      <c r="B37" s="89"/>
      <c r="C37" s="89"/>
      <c r="D37" s="91">
        <v>31.86</v>
      </c>
      <c r="E37" s="88"/>
      <c r="F37" s="81"/>
    </row>
    <row r="38" spans="1:6" x14ac:dyDescent="0.25">
      <c r="A38" s="89" t="s">
        <v>195</v>
      </c>
      <c r="B38" s="91">
        <v>180</v>
      </c>
      <c r="C38" s="89"/>
      <c r="D38" s="89"/>
      <c r="E38" s="88"/>
      <c r="F38" s="81"/>
    </row>
    <row r="39" spans="1:6" x14ac:dyDescent="0.25">
      <c r="A39" s="89" t="s">
        <v>196</v>
      </c>
      <c r="B39" s="91">
        <v>253.99</v>
      </c>
      <c r="C39" s="90">
        <v>1500</v>
      </c>
      <c r="D39" s="90">
        <v>1454.21</v>
      </c>
      <c r="E39" s="88">
        <f t="shared" si="0"/>
        <v>96.947333333333347</v>
      </c>
      <c r="F39" s="81"/>
    </row>
    <row r="40" spans="1:6" x14ac:dyDescent="0.25">
      <c r="A40" s="89" t="s">
        <v>197</v>
      </c>
      <c r="B40" s="89"/>
      <c r="C40" s="90">
        <v>4500</v>
      </c>
      <c r="D40" s="90">
        <v>3385.18</v>
      </c>
      <c r="E40" s="88">
        <f t="shared" si="0"/>
        <v>75.226222222222219</v>
      </c>
      <c r="F40" s="81"/>
    </row>
    <row r="41" spans="1:6" x14ac:dyDescent="0.25">
      <c r="A41" s="89" t="s">
        <v>198</v>
      </c>
      <c r="B41" s="89"/>
      <c r="C41" s="91">
        <v>500</v>
      </c>
      <c r="D41" s="91">
        <v>425</v>
      </c>
      <c r="E41" s="88">
        <f t="shared" si="0"/>
        <v>85</v>
      </c>
      <c r="F41" s="81"/>
    </row>
    <row r="42" spans="1:6" x14ac:dyDescent="0.25">
      <c r="A42" s="89" t="s">
        <v>199</v>
      </c>
      <c r="B42" s="91">
        <v>386.79</v>
      </c>
      <c r="C42" s="90">
        <v>1500</v>
      </c>
      <c r="D42" s="90">
        <v>1160.3699999999999</v>
      </c>
      <c r="E42" s="88">
        <f t="shared" si="0"/>
        <v>77.35799999999999</v>
      </c>
      <c r="F42" s="81"/>
    </row>
    <row r="43" spans="1:6" x14ac:dyDescent="0.25">
      <c r="A43" s="89" t="s">
        <v>200</v>
      </c>
      <c r="B43" s="90">
        <v>450000</v>
      </c>
      <c r="C43" s="90">
        <v>450000</v>
      </c>
      <c r="D43" s="90">
        <v>450000</v>
      </c>
      <c r="E43" s="88">
        <f t="shared" si="0"/>
        <v>100</v>
      </c>
      <c r="F43" s="81"/>
    </row>
    <row r="44" spans="1:6" x14ac:dyDescent="0.25">
      <c r="A44" s="89" t="s">
        <v>201</v>
      </c>
      <c r="B44" s="91">
        <v>18.75</v>
      </c>
      <c r="C44" s="89"/>
      <c r="D44" s="89"/>
      <c r="E44" s="88"/>
      <c r="F44" s="81"/>
    </row>
    <row r="45" spans="1:6" x14ac:dyDescent="0.25">
      <c r="A45" s="89" t="s">
        <v>202</v>
      </c>
      <c r="B45" s="91">
        <v>179.91</v>
      </c>
      <c r="C45" s="90">
        <v>2700</v>
      </c>
      <c r="D45" s="91">
        <v>213.2</v>
      </c>
      <c r="E45" s="88">
        <f t="shared" si="0"/>
        <v>7.8962962962962955</v>
      </c>
      <c r="F45" s="81"/>
    </row>
    <row r="46" spans="1:6" ht="30" x14ac:dyDescent="0.25">
      <c r="A46" s="89" t="s">
        <v>203</v>
      </c>
      <c r="B46" s="89"/>
      <c r="C46" s="90">
        <v>7000</v>
      </c>
      <c r="D46" s="90">
        <v>2252.1</v>
      </c>
      <c r="E46" s="88">
        <f t="shared" si="0"/>
        <v>32.17285714285714</v>
      </c>
      <c r="F46" s="81"/>
    </row>
    <row r="47" spans="1:6" x14ac:dyDescent="0.25">
      <c r="A47" s="89" t="s">
        <v>204</v>
      </c>
      <c r="B47" s="89"/>
      <c r="C47" s="91">
        <v>600</v>
      </c>
      <c r="D47" s="90">
        <v>1376.76</v>
      </c>
      <c r="E47" s="88">
        <f t="shared" si="0"/>
        <v>229.46</v>
      </c>
      <c r="F47" s="81"/>
    </row>
    <row r="48" spans="1:6" x14ac:dyDescent="0.25">
      <c r="A48" s="89" t="s">
        <v>205</v>
      </c>
      <c r="B48" s="90">
        <v>18978.84</v>
      </c>
      <c r="C48" s="90">
        <v>7500</v>
      </c>
      <c r="D48" s="90">
        <v>7465.2</v>
      </c>
      <c r="E48" s="88">
        <f t="shared" si="0"/>
        <v>99.536000000000001</v>
      </c>
      <c r="F48" s="81"/>
    </row>
    <row r="49" spans="1:6" x14ac:dyDescent="0.25">
      <c r="A49" s="89" t="s">
        <v>206</v>
      </c>
      <c r="B49" s="90">
        <v>17992.5</v>
      </c>
      <c r="C49" s="90">
        <v>16700</v>
      </c>
      <c r="D49" s="90">
        <v>12625</v>
      </c>
      <c r="E49" s="88">
        <f t="shared" si="0"/>
        <v>75.598802395209589</v>
      </c>
      <c r="F49" s="81"/>
    </row>
    <row r="50" spans="1:6" x14ac:dyDescent="0.25">
      <c r="A50" s="89" t="s">
        <v>207</v>
      </c>
      <c r="B50" s="90">
        <v>3812.5</v>
      </c>
      <c r="C50" s="90">
        <v>17000</v>
      </c>
      <c r="D50" s="90">
        <v>5581.68</v>
      </c>
      <c r="E50" s="88">
        <f t="shared" si="0"/>
        <v>32.833411764705886</v>
      </c>
      <c r="F50" s="81"/>
    </row>
    <row r="51" spans="1:6" x14ac:dyDescent="0.25">
      <c r="A51" s="89" t="s">
        <v>208</v>
      </c>
      <c r="B51" s="90">
        <v>14968</v>
      </c>
      <c r="C51" s="90">
        <v>12200</v>
      </c>
      <c r="D51" s="90">
        <v>11028</v>
      </c>
      <c r="E51" s="88">
        <f t="shared" si="0"/>
        <v>90.393442622950815</v>
      </c>
      <c r="F51" s="81"/>
    </row>
    <row r="52" spans="1:6" ht="30" x14ac:dyDescent="0.25">
      <c r="A52" s="89" t="s">
        <v>209</v>
      </c>
      <c r="B52" s="91">
        <v>602.75</v>
      </c>
      <c r="C52" s="90">
        <v>2200</v>
      </c>
      <c r="D52" s="90">
        <v>2068.33</v>
      </c>
      <c r="E52" s="88">
        <f t="shared" si="0"/>
        <v>94.014999999999986</v>
      </c>
      <c r="F52" s="81"/>
    </row>
    <row r="53" spans="1:6" x14ac:dyDescent="0.25">
      <c r="A53" s="89" t="s">
        <v>210</v>
      </c>
      <c r="B53" s="90">
        <v>6707.67</v>
      </c>
      <c r="C53" s="90">
        <v>2000</v>
      </c>
      <c r="D53" s="91">
        <v>250</v>
      </c>
      <c r="E53" s="88">
        <f t="shared" si="0"/>
        <v>12.5</v>
      </c>
      <c r="F53" s="81"/>
    </row>
    <row r="54" spans="1:6" x14ac:dyDescent="0.25">
      <c r="A54" s="89" t="s">
        <v>211</v>
      </c>
      <c r="B54" s="91">
        <v>166.63</v>
      </c>
      <c r="C54" s="89"/>
      <c r="D54" s="89"/>
      <c r="E54" s="88"/>
      <c r="F54" s="81"/>
    </row>
    <row r="55" spans="1:6" x14ac:dyDescent="0.25">
      <c r="A55" s="89" t="s">
        <v>212</v>
      </c>
      <c r="B55" s="90">
        <v>10375</v>
      </c>
      <c r="C55" s="90">
        <v>13500</v>
      </c>
      <c r="D55" s="90">
        <v>10347.75</v>
      </c>
      <c r="E55" s="88">
        <f t="shared" si="0"/>
        <v>76.649999999999991</v>
      </c>
      <c r="F55" s="81"/>
    </row>
    <row r="56" spans="1:6" x14ac:dyDescent="0.25">
      <c r="A56" s="89" t="s">
        <v>213</v>
      </c>
      <c r="B56" s="89"/>
      <c r="C56" s="90">
        <v>115000</v>
      </c>
      <c r="D56" s="90">
        <v>110810.46</v>
      </c>
      <c r="E56" s="88">
        <f t="shared" si="0"/>
        <v>96.356921739130442</v>
      </c>
      <c r="F56" s="81"/>
    </row>
    <row r="57" spans="1:6" ht="30" x14ac:dyDescent="0.25">
      <c r="A57" s="89" t="s">
        <v>214</v>
      </c>
      <c r="B57" s="90">
        <v>7148.52</v>
      </c>
      <c r="C57" s="90">
        <v>7800</v>
      </c>
      <c r="D57" s="90">
        <v>7744.23</v>
      </c>
      <c r="E57" s="88">
        <f t="shared" si="0"/>
        <v>99.284999999999997</v>
      </c>
      <c r="F57" s="81"/>
    </row>
    <row r="58" spans="1:6" x14ac:dyDescent="0.25">
      <c r="A58" s="89" t="s">
        <v>215</v>
      </c>
      <c r="B58" s="90">
        <v>0</v>
      </c>
      <c r="C58" s="89"/>
      <c r="D58" s="90">
        <v>1142.82</v>
      </c>
      <c r="E58" s="88"/>
      <c r="F58" s="81"/>
    </row>
    <row r="59" spans="1:6" x14ac:dyDescent="0.25">
      <c r="A59" s="89" t="s">
        <v>216</v>
      </c>
      <c r="B59" s="90">
        <v>0</v>
      </c>
      <c r="C59" s="91">
        <v>800</v>
      </c>
      <c r="D59" s="91">
        <v>712.48</v>
      </c>
      <c r="E59" s="88">
        <f t="shared" si="0"/>
        <v>89.06</v>
      </c>
      <c r="F59" s="81"/>
    </row>
    <row r="60" spans="1:6" x14ac:dyDescent="0.25">
      <c r="A60" s="89" t="s">
        <v>217</v>
      </c>
      <c r="B60" s="90">
        <v>0</v>
      </c>
      <c r="C60" s="91">
        <v>700</v>
      </c>
      <c r="D60" s="91">
        <v>604.97</v>
      </c>
      <c r="E60" s="88">
        <f t="shared" si="0"/>
        <v>86.424285714285716</v>
      </c>
      <c r="F60" s="81"/>
    </row>
    <row r="61" spans="1:6" x14ac:dyDescent="0.25">
      <c r="A61" s="89" t="s">
        <v>218</v>
      </c>
      <c r="B61" s="90">
        <v>0</v>
      </c>
      <c r="C61" s="90">
        <v>5000</v>
      </c>
      <c r="D61" s="90">
        <v>0</v>
      </c>
      <c r="E61" s="88">
        <f t="shared" si="0"/>
        <v>0</v>
      </c>
      <c r="F61" s="81"/>
    </row>
    <row r="62" spans="1:6" x14ac:dyDescent="0.25">
      <c r="A62" s="89" t="s">
        <v>219</v>
      </c>
      <c r="B62" s="91">
        <v>66.36</v>
      </c>
      <c r="C62" s="90">
        <v>0</v>
      </c>
      <c r="D62" s="91">
        <v>33.18</v>
      </c>
      <c r="E62" s="88"/>
      <c r="F62" s="81"/>
    </row>
    <row r="63" spans="1:6" x14ac:dyDescent="0.25">
      <c r="A63" s="89" t="s">
        <v>220</v>
      </c>
      <c r="B63" s="91">
        <v>413.55</v>
      </c>
      <c r="C63" s="90">
        <v>0</v>
      </c>
      <c r="D63" s="90">
        <v>0</v>
      </c>
      <c r="E63" s="88">
        <v>0</v>
      </c>
      <c r="F63" s="81"/>
    </row>
    <row r="64" spans="1:6" ht="30" x14ac:dyDescent="0.25">
      <c r="A64" s="89" t="s">
        <v>221</v>
      </c>
      <c r="B64" s="90">
        <v>0</v>
      </c>
      <c r="C64" s="90">
        <v>0</v>
      </c>
      <c r="D64" s="90">
        <v>1176.51</v>
      </c>
      <c r="E64" s="88">
        <v>0</v>
      </c>
      <c r="F64" s="81"/>
    </row>
    <row r="65" spans="1:6" x14ac:dyDescent="0.25">
      <c r="A65" s="89" t="s">
        <v>222</v>
      </c>
      <c r="B65" s="91">
        <v>298.79000000000002</v>
      </c>
      <c r="C65" s="90">
        <v>1000</v>
      </c>
      <c r="D65" s="91">
        <v>781.65</v>
      </c>
      <c r="E65" s="88">
        <f t="shared" si="0"/>
        <v>78.164999999999992</v>
      </c>
      <c r="F65" s="81"/>
    </row>
    <row r="66" spans="1:6" x14ac:dyDescent="0.25">
      <c r="A66" s="89" t="s">
        <v>223</v>
      </c>
      <c r="B66" s="91">
        <v>223.99</v>
      </c>
      <c r="C66" s="91">
        <v>600</v>
      </c>
      <c r="D66" s="91">
        <v>260.48</v>
      </c>
      <c r="E66" s="88">
        <f t="shared" si="0"/>
        <v>43.413333333333334</v>
      </c>
      <c r="F66" s="81"/>
    </row>
    <row r="67" spans="1:6" x14ac:dyDescent="0.25">
      <c r="A67" s="89" t="s">
        <v>224</v>
      </c>
      <c r="B67" s="90">
        <v>13486.75</v>
      </c>
      <c r="C67" s="90">
        <v>6000</v>
      </c>
      <c r="D67" s="90">
        <v>1353.75</v>
      </c>
      <c r="E67" s="88">
        <f t="shared" si="0"/>
        <v>22.5625</v>
      </c>
      <c r="F67" s="81"/>
    </row>
    <row r="68" spans="1:6" x14ac:dyDescent="0.25">
      <c r="A68" s="89" t="s">
        <v>225</v>
      </c>
      <c r="B68" s="89"/>
      <c r="C68" s="90">
        <v>8200</v>
      </c>
      <c r="D68" s="90">
        <v>3109.43</v>
      </c>
      <c r="E68" s="88">
        <f t="shared" ref="E68:E74" si="1">D68/C68*100</f>
        <v>37.91987804878049</v>
      </c>
      <c r="F68" s="81"/>
    </row>
    <row r="69" spans="1:6" x14ac:dyDescent="0.25">
      <c r="A69" s="89" t="s">
        <v>226</v>
      </c>
      <c r="B69" s="90">
        <v>122087.91</v>
      </c>
      <c r="C69" s="90">
        <v>0</v>
      </c>
      <c r="D69" s="90">
        <v>0</v>
      </c>
      <c r="E69" s="88">
        <v>0</v>
      </c>
      <c r="F69" s="81"/>
    </row>
    <row r="70" spans="1:6" x14ac:dyDescent="0.25">
      <c r="A70" s="89" t="s">
        <v>227</v>
      </c>
      <c r="B70" s="90">
        <v>14462.5</v>
      </c>
      <c r="C70" s="90">
        <v>0</v>
      </c>
      <c r="D70" s="90">
        <v>0</v>
      </c>
      <c r="E70" s="88">
        <v>0</v>
      </c>
      <c r="F70" s="81"/>
    </row>
    <row r="71" spans="1:6" x14ac:dyDescent="0.25">
      <c r="A71" s="89" t="s">
        <v>228</v>
      </c>
      <c r="B71" s="90">
        <v>8355.3799999999992</v>
      </c>
      <c r="C71" s="90">
        <v>4500</v>
      </c>
      <c r="D71" s="90">
        <v>1307.58</v>
      </c>
      <c r="E71" s="88">
        <f t="shared" si="1"/>
        <v>29.057333333333329</v>
      </c>
      <c r="F71" s="81"/>
    </row>
    <row r="72" spans="1:6" x14ac:dyDescent="0.25">
      <c r="A72" s="89" t="s">
        <v>229</v>
      </c>
      <c r="B72" s="90">
        <v>13443.13</v>
      </c>
      <c r="C72" s="90">
        <v>5000</v>
      </c>
      <c r="D72" s="90">
        <v>2267.4</v>
      </c>
      <c r="E72" s="88">
        <f t="shared" si="1"/>
        <v>45.347999999999999</v>
      </c>
      <c r="F72" s="81"/>
    </row>
    <row r="73" spans="1:6" x14ac:dyDescent="0.25">
      <c r="A73" s="89" t="s">
        <v>230</v>
      </c>
      <c r="B73" s="90">
        <v>6212.16</v>
      </c>
      <c r="C73" s="90">
        <v>0</v>
      </c>
      <c r="D73" s="90">
        <v>0</v>
      </c>
      <c r="E73" s="88">
        <v>0</v>
      </c>
      <c r="F73" s="81"/>
    </row>
    <row r="74" spans="1:6" x14ac:dyDescent="0.25">
      <c r="A74" s="89" t="s">
        <v>231</v>
      </c>
      <c r="B74" s="90">
        <v>2924.59</v>
      </c>
      <c r="C74" s="90">
        <v>13100</v>
      </c>
      <c r="D74" s="90">
        <v>3069.38</v>
      </c>
      <c r="E74" s="88">
        <f t="shared" si="1"/>
        <v>23.430381679389313</v>
      </c>
      <c r="F74" s="81"/>
    </row>
    <row r="75" spans="1:6" x14ac:dyDescent="0.25">
      <c r="A75" s="82" t="s">
        <v>232</v>
      </c>
      <c r="B75" s="83">
        <v>24259.95</v>
      </c>
      <c r="C75" s="82"/>
      <c r="D75" s="82"/>
      <c r="E75" s="84"/>
      <c r="F75" s="81"/>
    </row>
    <row r="76" spans="1:6" x14ac:dyDescent="0.25">
      <c r="A76" s="81"/>
      <c r="B76" s="81"/>
      <c r="C76" s="81"/>
      <c r="D76" s="81"/>
      <c r="E76" s="81"/>
      <c r="F76" s="81"/>
    </row>
    <row r="77" spans="1:6" x14ac:dyDescent="0.25">
      <c r="A77" s="81"/>
      <c r="B77" s="81"/>
      <c r="C77" s="81"/>
      <c r="D77" s="81"/>
      <c r="E77" s="81"/>
      <c r="F77" s="81"/>
    </row>
    <row r="78" spans="1:6" x14ac:dyDescent="0.25">
      <c r="A78" s="81"/>
      <c r="B78" s="81"/>
      <c r="C78" s="81"/>
      <c r="D78" s="81"/>
      <c r="E78" s="81"/>
      <c r="F78" s="81"/>
    </row>
    <row r="79" spans="1:6" x14ac:dyDescent="0.25">
      <c r="A79" s="81"/>
      <c r="B79" s="81"/>
      <c r="C79" s="81"/>
      <c r="D79" s="81"/>
      <c r="E79" s="81"/>
      <c r="F79" s="8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G16" sqref="G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5.75" customHeight="1" x14ac:dyDescent="0.25">
      <c r="B2" s="113" t="s">
        <v>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8" x14ac:dyDescent="0.25"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</row>
    <row r="4" spans="2:12" ht="18" customHeight="1" x14ac:dyDescent="0.25">
      <c r="B4" s="113" t="s">
        <v>29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12" ht="15.75" customHeight="1" x14ac:dyDescent="0.25">
      <c r="B5" s="113" t="s">
        <v>20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2:12" ht="18" x14ac:dyDescent="0.25">
      <c r="B6" s="24"/>
      <c r="C6" s="24"/>
      <c r="D6" s="24"/>
      <c r="E6" s="24"/>
      <c r="F6" s="24"/>
      <c r="G6" s="24"/>
      <c r="H6" s="24"/>
      <c r="I6" s="24"/>
      <c r="J6" s="25"/>
      <c r="K6" s="25"/>
      <c r="L6" s="25"/>
    </row>
    <row r="7" spans="2:12" ht="25.5" customHeight="1" x14ac:dyDescent="0.25">
      <c r="B7" s="110" t="s">
        <v>0</v>
      </c>
      <c r="C7" s="111"/>
      <c r="D7" s="111"/>
      <c r="E7" s="111"/>
      <c r="F7" s="112"/>
      <c r="G7" s="21" t="s">
        <v>33</v>
      </c>
      <c r="H7" s="21" t="s">
        <v>30</v>
      </c>
      <c r="I7" s="21" t="s">
        <v>31</v>
      </c>
      <c r="J7" s="21" t="s">
        <v>32</v>
      </c>
      <c r="K7" s="21" t="s">
        <v>15</v>
      </c>
      <c r="L7" s="21" t="s">
        <v>28</v>
      </c>
    </row>
    <row r="8" spans="2:12" x14ac:dyDescent="0.25">
      <c r="B8" s="110">
        <v>1</v>
      </c>
      <c r="C8" s="111"/>
      <c r="D8" s="111"/>
      <c r="E8" s="111"/>
      <c r="F8" s="112"/>
      <c r="G8" s="22">
        <v>2</v>
      </c>
      <c r="H8" s="22">
        <v>3</v>
      </c>
      <c r="I8" s="22">
        <v>4</v>
      </c>
      <c r="J8" s="22">
        <v>5</v>
      </c>
      <c r="K8" s="22" t="s">
        <v>16</v>
      </c>
      <c r="L8" s="22" t="s">
        <v>17</v>
      </c>
    </row>
    <row r="9" spans="2:12" ht="25.5" x14ac:dyDescent="0.25">
      <c r="B9" s="5">
        <v>8</v>
      </c>
      <c r="C9" s="5"/>
      <c r="D9" s="5"/>
      <c r="E9" s="5"/>
      <c r="F9" s="5" t="s">
        <v>1</v>
      </c>
      <c r="G9" s="3"/>
      <c r="H9" s="3"/>
      <c r="I9" s="3"/>
      <c r="J9" s="18"/>
      <c r="K9" s="18"/>
      <c r="L9" s="18"/>
    </row>
    <row r="10" spans="2:12" x14ac:dyDescent="0.25">
      <c r="B10" s="5"/>
      <c r="C10" s="9">
        <v>84</v>
      </c>
      <c r="D10" s="9"/>
      <c r="E10" s="9"/>
      <c r="F10" s="9" t="s">
        <v>4</v>
      </c>
      <c r="G10" s="3"/>
      <c r="H10" s="3"/>
      <c r="I10" s="3"/>
      <c r="J10" s="18"/>
      <c r="K10" s="18"/>
      <c r="L10" s="18"/>
    </row>
    <row r="11" spans="2:12" ht="51" x14ac:dyDescent="0.25">
      <c r="B11" s="6"/>
      <c r="C11" s="6"/>
      <c r="D11" s="6">
        <v>841</v>
      </c>
      <c r="E11" s="6"/>
      <c r="F11" s="17" t="s">
        <v>21</v>
      </c>
      <c r="G11" s="3"/>
      <c r="H11" s="3"/>
      <c r="I11" s="3"/>
      <c r="J11" s="18"/>
      <c r="K11" s="18"/>
      <c r="L11" s="18"/>
    </row>
    <row r="12" spans="2:12" ht="25.5" x14ac:dyDescent="0.25">
      <c r="B12" s="6"/>
      <c r="C12" s="6"/>
      <c r="D12" s="6"/>
      <c r="E12" s="6">
        <v>8413</v>
      </c>
      <c r="F12" s="17" t="s">
        <v>22</v>
      </c>
      <c r="G12" s="3"/>
      <c r="H12" s="3"/>
      <c r="I12" s="3"/>
      <c r="J12" s="18"/>
      <c r="K12" s="18"/>
      <c r="L12" s="18"/>
    </row>
    <row r="13" spans="2:12" x14ac:dyDescent="0.25">
      <c r="B13" s="6"/>
      <c r="C13" s="6"/>
      <c r="D13" s="6"/>
      <c r="E13" s="7" t="s">
        <v>10</v>
      </c>
      <c r="F13" s="11"/>
      <c r="G13" s="3"/>
      <c r="H13" s="3"/>
      <c r="I13" s="3"/>
      <c r="J13" s="18"/>
      <c r="K13" s="18"/>
      <c r="L13" s="18"/>
    </row>
    <row r="14" spans="2:12" ht="25.5" x14ac:dyDescent="0.25">
      <c r="B14" s="8">
        <v>5</v>
      </c>
      <c r="C14" s="8"/>
      <c r="D14" s="8"/>
      <c r="E14" s="8"/>
      <c r="F14" s="12" t="s">
        <v>2</v>
      </c>
      <c r="G14" s="3"/>
      <c r="H14" s="3"/>
      <c r="I14" s="3"/>
      <c r="J14" s="18"/>
      <c r="K14" s="18"/>
      <c r="L14" s="18"/>
    </row>
    <row r="15" spans="2:12" ht="25.5" x14ac:dyDescent="0.25">
      <c r="B15" s="9"/>
      <c r="C15" s="9">
        <v>54</v>
      </c>
      <c r="D15" s="9"/>
      <c r="E15" s="9"/>
      <c r="F15" s="13" t="s">
        <v>5</v>
      </c>
      <c r="G15" s="3"/>
      <c r="H15" s="3"/>
      <c r="I15" s="4"/>
      <c r="J15" s="18"/>
      <c r="K15" s="18"/>
      <c r="L15" s="18"/>
    </row>
    <row r="16" spans="2:12" ht="63.75" x14ac:dyDescent="0.25">
      <c r="B16" s="9"/>
      <c r="C16" s="9"/>
      <c r="D16" s="9">
        <v>541</v>
      </c>
      <c r="E16" s="17"/>
      <c r="F16" s="17" t="s">
        <v>23</v>
      </c>
      <c r="G16" s="3"/>
      <c r="H16" s="3"/>
      <c r="I16" s="4"/>
      <c r="J16" s="18"/>
      <c r="K16" s="18"/>
      <c r="L16" s="18"/>
    </row>
    <row r="17" spans="2:12" ht="38.25" x14ac:dyDescent="0.25">
      <c r="B17" s="9"/>
      <c r="C17" s="9"/>
      <c r="D17" s="9"/>
      <c r="E17" s="17">
        <v>5413</v>
      </c>
      <c r="F17" s="17" t="s">
        <v>24</v>
      </c>
      <c r="G17" s="3"/>
      <c r="H17" s="3"/>
      <c r="I17" s="4"/>
      <c r="J17" s="18"/>
      <c r="K17" s="18"/>
      <c r="L17" s="18"/>
    </row>
    <row r="18" spans="2:12" x14ac:dyDescent="0.25">
      <c r="B18" s="10"/>
      <c r="C18" s="8"/>
      <c r="D18" s="8"/>
      <c r="E18" s="8"/>
      <c r="F18" s="12" t="s">
        <v>10</v>
      </c>
      <c r="G18" s="3"/>
      <c r="H18" s="3"/>
      <c r="I18" s="3"/>
      <c r="J18" s="18"/>
      <c r="K18" s="18"/>
      <c r="L18" s="18"/>
    </row>
    <row r="20" spans="2:12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2:12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2:12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L12" sqref="L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113" t="s">
        <v>25</v>
      </c>
      <c r="C2" s="113"/>
      <c r="D2" s="113"/>
      <c r="E2" s="113"/>
      <c r="F2" s="113"/>
      <c r="G2" s="113"/>
      <c r="H2" s="113"/>
    </row>
    <row r="3" spans="2:8" ht="18" x14ac:dyDescent="0.25">
      <c r="B3" s="24"/>
      <c r="C3" s="24"/>
      <c r="D3" s="24"/>
      <c r="E3" s="24"/>
      <c r="F3" s="25"/>
      <c r="G3" s="25"/>
      <c r="H3" s="25"/>
    </row>
    <row r="4" spans="2:8" ht="25.5" x14ac:dyDescent="0.25">
      <c r="B4" s="20" t="s">
        <v>0</v>
      </c>
      <c r="C4" s="20" t="s">
        <v>33</v>
      </c>
      <c r="D4" s="20" t="s">
        <v>30</v>
      </c>
      <c r="E4" s="20" t="s">
        <v>31</v>
      </c>
      <c r="F4" s="20" t="s">
        <v>32</v>
      </c>
      <c r="G4" s="20" t="s">
        <v>15</v>
      </c>
      <c r="H4" s="20" t="s">
        <v>28</v>
      </c>
    </row>
    <row r="5" spans="2:8" x14ac:dyDescent="0.25"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 t="s">
        <v>16</v>
      </c>
      <c r="H5" s="20" t="s">
        <v>17</v>
      </c>
    </row>
    <row r="6" spans="2:8" x14ac:dyDescent="0.25">
      <c r="B6" s="5" t="s">
        <v>26</v>
      </c>
      <c r="C6" s="3"/>
      <c r="D6" s="3"/>
      <c r="E6" s="4"/>
      <c r="F6" s="18"/>
      <c r="G6" s="18"/>
      <c r="H6" s="18"/>
    </row>
    <row r="7" spans="2:8" x14ac:dyDescent="0.25">
      <c r="B7" s="5" t="s">
        <v>7</v>
      </c>
      <c r="C7" s="3"/>
      <c r="D7" s="3"/>
      <c r="E7" s="3"/>
      <c r="F7" s="18"/>
      <c r="G7" s="18"/>
      <c r="H7" s="18"/>
    </row>
    <row r="8" spans="2:8" x14ac:dyDescent="0.25">
      <c r="B8" s="14" t="s">
        <v>8</v>
      </c>
      <c r="C8" s="3"/>
      <c r="D8" s="3"/>
      <c r="E8" s="3"/>
      <c r="F8" s="18"/>
      <c r="G8" s="18"/>
      <c r="H8" s="18"/>
    </row>
    <row r="9" spans="2:8" x14ac:dyDescent="0.25">
      <c r="B9" s="15" t="s">
        <v>9</v>
      </c>
      <c r="C9" s="3"/>
      <c r="D9" s="3"/>
      <c r="E9" s="3"/>
      <c r="F9" s="18"/>
      <c r="G9" s="18"/>
      <c r="H9" s="18"/>
    </row>
    <row r="10" spans="2:8" x14ac:dyDescent="0.25">
      <c r="B10" s="15" t="s">
        <v>10</v>
      </c>
      <c r="C10" s="3"/>
      <c r="D10" s="3"/>
      <c r="E10" s="3"/>
      <c r="F10" s="18"/>
      <c r="G10" s="18"/>
      <c r="H10" s="18"/>
    </row>
    <row r="11" spans="2:8" x14ac:dyDescent="0.25">
      <c r="B11" s="5" t="s">
        <v>11</v>
      </c>
      <c r="C11" s="3"/>
      <c r="D11" s="3"/>
      <c r="E11" s="4"/>
      <c r="F11" s="18"/>
      <c r="G11" s="18"/>
      <c r="H11" s="18"/>
    </row>
    <row r="12" spans="2:8" x14ac:dyDescent="0.25">
      <c r="B12" s="16" t="s">
        <v>12</v>
      </c>
      <c r="C12" s="3"/>
      <c r="D12" s="3"/>
      <c r="E12" s="4"/>
      <c r="F12" s="18"/>
      <c r="G12" s="18"/>
      <c r="H12" s="18"/>
    </row>
    <row r="13" spans="2:8" x14ac:dyDescent="0.25">
      <c r="B13" s="5" t="s">
        <v>13</v>
      </c>
      <c r="C13" s="3"/>
      <c r="D13" s="3"/>
      <c r="E13" s="4"/>
      <c r="F13" s="18"/>
      <c r="G13" s="18"/>
      <c r="H13" s="18"/>
    </row>
    <row r="14" spans="2:8" x14ac:dyDescent="0.25">
      <c r="B14" s="16" t="s">
        <v>14</v>
      </c>
      <c r="C14" s="3"/>
      <c r="D14" s="3"/>
      <c r="E14" s="4"/>
      <c r="F14" s="18"/>
      <c r="G14" s="18"/>
      <c r="H14" s="18"/>
    </row>
    <row r="15" spans="2:8" x14ac:dyDescent="0.25">
      <c r="B15" s="9" t="s">
        <v>6</v>
      </c>
      <c r="C15" s="3"/>
      <c r="D15" s="3"/>
      <c r="E15" s="4"/>
      <c r="F15" s="18"/>
      <c r="G15" s="18"/>
      <c r="H15" s="18"/>
    </row>
    <row r="16" spans="2:8" x14ac:dyDescent="0.25">
      <c r="B16" s="16"/>
      <c r="C16" s="3"/>
      <c r="D16" s="3"/>
      <c r="E16" s="4"/>
      <c r="F16" s="18"/>
      <c r="G16" s="18"/>
      <c r="H16" s="18"/>
    </row>
    <row r="17" spans="2:8" ht="15.75" customHeight="1" x14ac:dyDescent="0.25">
      <c r="B17" s="5" t="s">
        <v>27</v>
      </c>
      <c r="C17" s="3"/>
      <c r="D17" s="3"/>
      <c r="E17" s="4"/>
      <c r="F17" s="18"/>
      <c r="G17" s="18"/>
      <c r="H17" s="18"/>
    </row>
    <row r="18" spans="2:8" ht="15.75" customHeight="1" x14ac:dyDescent="0.25">
      <c r="B18" s="5" t="s">
        <v>7</v>
      </c>
      <c r="C18" s="3"/>
      <c r="D18" s="3"/>
      <c r="E18" s="3"/>
      <c r="F18" s="18"/>
      <c r="G18" s="18"/>
      <c r="H18" s="18"/>
    </row>
    <row r="19" spans="2:8" x14ac:dyDescent="0.25">
      <c r="B19" s="14" t="s">
        <v>8</v>
      </c>
      <c r="C19" s="3"/>
      <c r="D19" s="3"/>
      <c r="E19" s="3"/>
      <c r="F19" s="18"/>
      <c r="G19" s="18"/>
      <c r="H19" s="18"/>
    </row>
    <row r="20" spans="2:8" x14ac:dyDescent="0.25">
      <c r="B20" s="15" t="s">
        <v>9</v>
      </c>
      <c r="C20" s="3"/>
      <c r="D20" s="3"/>
      <c r="E20" s="3"/>
      <c r="F20" s="18"/>
      <c r="G20" s="18"/>
      <c r="H20" s="18"/>
    </row>
    <row r="21" spans="2:8" x14ac:dyDescent="0.25">
      <c r="B21" s="15" t="s">
        <v>10</v>
      </c>
      <c r="C21" s="3"/>
      <c r="D21" s="3"/>
      <c r="E21" s="3"/>
      <c r="F21" s="18"/>
      <c r="G21" s="18"/>
      <c r="H21" s="18"/>
    </row>
    <row r="22" spans="2:8" x14ac:dyDescent="0.25">
      <c r="B22" s="5" t="s">
        <v>11</v>
      </c>
      <c r="C22" s="3"/>
      <c r="D22" s="3"/>
      <c r="E22" s="4"/>
      <c r="F22" s="18"/>
      <c r="G22" s="18"/>
      <c r="H22" s="18"/>
    </row>
    <row r="23" spans="2:8" x14ac:dyDescent="0.25">
      <c r="B23" s="16" t="s">
        <v>12</v>
      </c>
      <c r="C23" s="3"/>
      <c r="D23" s="3"/>
      <c r="E23" s="4"/>
      <c r="F23" s="18"/>
      <c r="G23" s="18"/>
      <c r="H23" s="18"/>
    </row>
    <row r="24" spans="2:8" x14ac:dyDescent="0.25">
      <c r="B24" s="5" t="s">
        <v>13</v>
      </c>
      <c r="C24" s="3"/>
      <c r="D24" s="3"/>
      <c r="E24" s="4"/>
      <c r="F24" s="18"/>
      <c r="G24" s="18"/>
      <c r="H24" s="18"/>
    </row>
    <row r="25" spans="2:8" x14ac:dyDescent="0.25">
      <c r="B25" s="16" t="s">
        <v>14</v>
      </c>
      <c r="C25" s="3"/>
      <c r="D25" s="3"/>
      <c r="E25" s="4"/>
      <c r="F25" s="18"/>
      <c r="G25" s="18"/>
      <c r="H25" s="18"/>
    </row>
    <row r="26" spans="2:8" x14ac:dyDescent="0.25">
      <c r="B26" s="9" t="s">
        <v>6</v>
      </c>
      <c r="C26" s="3"/>
      <c r="D26" s="3"/>
      <c r="E26" s="4"/>
      <c r="F26" s="18"/>
      <c r="G26" s="18"/>
      <c r="H26" s="18"/>
    </row>
    <row r="28" spans="2:8" x14ac:dyDescent="0.25">
      <c r="B28" s="23"/>
      <c r="C28" s="23"/>
      <c r="D28" s="23"/>
      <c r="E28" s="23"/>
      <c r="F28" s="23"/>
      <c r="G28" s="23"/>
      <c r="H28" s="2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 i rashoda </vt:lpstr>
      <vt:lpstr>Prihodi i rashodi izvorima</vt:lpstr>
      <vt:lpstr>Rashodi prema funkcijskoj</vt:lpstr>
      <vt:lpstr>Posebni dio</vt:lpstr>
      <vt:lpstr>Račun financiranja</vt:lpstr>
      <vt:lpstr>Račun fin prema izvorima f</vt:lpstr>
      <vt:lpstr>'Prihodi i rashodi izvorima'!Podrucje_ispisa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racunovodstvo@domragusa.hr</cp:lastModifiedBy>
  <cp:lastPrinted>2026-03-24T10:17:44Z</cp:lastPrinted>
  <dcterms:created xsi:type="dcterms:W3CDTF">2022-08-12T12:51:27Z</dcterms:created>
  <dcterms:modified xsi:type="dcterms:W3CDTF">2026-03-31T15:14:29Z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